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S:\Ordrekontor\JUL\Julen 2025\Storordreskjema-mal\"/>
    </mc:Choice>
  </mc:AlternateContent>
  <xr:revisionPtr revIDLastSave="0" documentId="8_{29B4B683-E9A0-48F7-9D07-6D503AD6085F}" xr6:coauthVersionLast="47" xr6:coauthVersionMax="47" xr10:uidLastSave="{00000000-0000-0000-0000-000000000000}"/>
  <bookViews>
    <workbookView xWindow="-120" yWindow="-120" windowWidth="29040" windowHeight="15840" xr2:uid="{F8A2305C-695E-4E63-A0DF-0E145CC406C7}"/>
  </bookViews>
  <sheets>
    <sheet name="Bestilling" sheetId="1" r:id="rId1"/>
    <sheet name="CSV Rådata" sheetId="4" state="veryHidden" r:id="rId2"/>
    <sheet name="csv_side1" sheetId="5" state="veryHidden" r:id="rId3"/>
    <sheet name="csv_side2" sheetId="7" state="veryHidden" r:id="rId4"/>
    <sheet name="csv_side3" sheetId="8" state="veryHidden" r:id="rId5"/>
    <sheet name="csv_side4" sheetId="9" state="veryHidden" r:id="rId6"/>
    <sheet name="Innstillinger" sheetId="3" state="veryHidden" r:id="rId7"/>
  </sheets>
  <definedNames>
    <definedName name="Bestiller">Bestilling!$C$10</definedName>
    <definedName name="bPrintPage1">COUNTA(_xlfn.ANCHORARRAY(cellSpillRangeCSV1)) &gt; 1</definedName>
    <definedName name="bPrintPage2">COUNTA(_xlfn.ANCHORARRAY(cellSpillRangeCSV2)) &gt; 1</definedName>
    <definedName name="bPrintPage3">COUNTA(_xlfn.ANCHORARRAY(cellSpillRangeCSV3)) &gt; 1</definedName>
    <definedName name="bPrintPage4">COUNTA(_xlfn.ANCHORARRAY(cellSpillRangeCSV4)) &gt; 1</definedName>
    <definedName name="cellFrakt">Innstillinger!$C$15</definedName>
    <definedName name="cellHøyesteDato">Innstillinger!$C$9</definedName>
    <definedName name="cellLavesteDato">Innstillinger!$C$8</definedName>
    <definedName name="cellMaxTegnKorttekst">Innstillinger!$C$12</definedName>
    <definedName name="cellSpillRangeCSV1">csv_side1!$A$2</definedName>
    <definedName name="cellSpillRangeCSV2">csv_side2!$A$2</definedName>
    <definedName name="cellSpillRangeCSV3">csv_side3!$A$2</definedName>
    <definedName name="cellSpillRangeCSV4">csv_side4!$A$2</definedName>
    <definedName name="EPost">Bestilling!$C$16</definedName>
    <definedName name="FakturaAdresse">Bestilling!$C$12</definedName>
    <definedName name="FakturaMerking">Bestilling!$C$11</definedName>
    <definedName name="Firmanavn">Bestilling!$C$9</definedName>
    <definedName name="InterfloraBestillingsarkStorordre">TRUE</definedName>
    <definedName name="IsCSVRawData" localSheetId="1">TRUE</definedName>
    <definedName name="IsCSVSheet1" localSheetId="2">TRUE</definedName>
    <definedName name="IsCSVSheet2" localSheetId="3">TRUE</definedName>
    <definedName name="IsCSVSheet3" localSheetId="4">TRUE</definedName>
    <definedName name="IsCSVSheet4" localSheetId="5">TRUE</definedName>
    <definedName name="IsOrderSheet" localSheetId="0">TRUE</definedName>
    <definedName name="IsSettingsSheet" localSheetId="6">TRUE</definedName>
    <definedName name="Kundenummer">Bestilling!$C$8</definedName>
    <definedName name="OrgNr">Bestilling!$G$9</definedName>
    <definedName name="PostNr">Bestilling!$C$13</definedName>
    <definedName name="PostSted">Bestilling!$C$14</definedName>
    <definedName name="rngCSVFilter">'CSV Rådata'!$A$2:$A$200</definedName>
    <definedName name="rngCSVManualAll">'CSV Rådata'!$C$2:$AN$200</definedName>
    <definedName name="rngCSVRange">Bestilling!$B$22:$V$221</definedName>
    <definedName name="rngHeaderRangeCSV1">csv_side1!$A$1:$AL$1</definedName>
    <definedName name="rngHeaderRangeCSV2">csv_side2!$A$1:$AL$1</definedName>
    <definedName name="rngHeaderRangeCSV3">csv_side3!$A$1:$AL$1</definedName>
    <definedName name="rngHeaderRangeCSV4">csv_side4!$A$1:$AL$1</definedName>
    <definedName name="rngKanHengesDør">tblKanHengesDør[Kan henges dør]</definedName>
    <definedName name="rngLeveringsDato">Bestilling!$I$22:$I$221</definedName>
    <definedName name="rngProdukt">tblProdukter[Produkt]</definedName>
    <definedName name="rngTilleggsvare">tblTilleggsvarer[Tilleggsvare]</definedName>
    <definedName name="Telefon">Bestilling!$C$15</definedName>
    <definedName name="TidligstLevering">MIN(rngLeveringsDato)</definedName>
    <definedName name="_xlnm.Print_Area" localSheetId="0">Bestilling!$B$3:$V$46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" i="4" l="1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" i="4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N21" i="1"/>
  <c r="AC3" i="4"/>
  <c r="AC4" i="4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8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0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" i="4"/>
  <c r="AA3" i="4"/>
  <c r="AB3" i="4" s="1"/>
  <c r="AA4" i="4"/>
  <c r="AB4" i="4" s="1"/>
  <c r="AA5" i="4"/>
  <c r="AA6" i="4"/>
  <c r="AB6" i="4" s="1"/>
  <c r="AA7" i="4"/>
  <c r="AB7" i="4" s="1"/>
  <c r="AA8" i="4"/>
  <c r="AB8" i="4" s="1"/>
  <c r="AA9" i="4"/>
  <c r="AB9" i="4" s="1"/>
  <c r="AA10" i="4"/>
  <c r="AB10" i="4" s="1"/>
  <c r="AA11" i="4"/>
  <c r="AB11" i="4" s="1"/>
  <c r="AA12" i="4"/>
  <c r="AB12" i="4" s="1"/>
  <c r="AA13" i="4"/>
  <c r="AB13" i="4" s="1"/>
  <c r="AA14" i="4"/>
  <c r="AB14" i="4" s="1"/>
  <c r="AA15" i="4"/>
  <c r="AB15" i="4" s="1"/>
  <c r="AA16" i="4"/>
  <c r="AB16" i="4" s="1"/>
  <c r="AA17" i="4"/>
  <c r="AA18" i="4"/>
  <c r="AB18" i="4" s="1"/>
  <c r="AA19" i="4"/>
  <c r="AB19" i="4" s="1"/>
  <c r="AA20" i="4"/>
  <c r="AB20" i="4" s="1"/>
  <c r="AA21" i="4"/>
  <c r="AB21" i="4" s="1"/>
  <c r="AA22" i="4"/>
  <c r="AB22" i="4" s="1"/>
  <c r="AA23" i="4"/>
  <c r="AB23" i="4" s="1"/>
  <c r="AA24" i="4"/>
  <c r="AB24" i="4" s="1"/>
  <c r="AA25" i="4"/>
  <c r="AB25" i="4" s="1"/>
  <c r="AA26" i="4"/>
  <c r="AB26" i="4" s="1"/>
  <c r="AA27" i="4"/>
  <c r="AB27" i="4" s="1"/>
  <c r="AA28" i="4"/>
  <c r="AB28" i="4" s="1"/>
  <c r="AA29" i="4"/>
  <c r="AB29" i="4" s="1"/>
  <c r="AA30" i="4"/>
  <c r="AA31" i="4"/>
  <c r="AB31" i="4" s="1"/>
  <c r="AA32" i="4"/>
  <c r="AB32" i="4" s="1"/>
  <c r="AA33" i="4"/>
  <c r="AB33" i="4" s="1"/>
  <c r="AA34" i="4"/>
  <c r="AB34" i="4" s="1"/>
  <c r="AA35" i="4"/>
  <c r="AB35" i="4" s="1"/>
  <c r="AA36" i="4"/>
  <c r="AB36" i="4" s="1"/>
  <c r="AA37" i="4"/>
  <c r="AB37" i="4" s="1"/>
  <c r="AA38" i="4"/>
  <c r="AB38" i="4" s="1"/>
  <c r="AA39" i="4"/>
  <c r="AB39" i="4" s="1"/>
  <c r="AA40" i="4"/>
  <c r="AB40" i="4" s="1"/>
  <c r="AA41" i="4"/>
  <c r="AB41" i="4" s="1"/>
  <c r="AA42" i="4"/>
  <c r="AB42" i="4" s="1"/>
  <c r="AA43" i="4"/>
  <c r="AB43" i="4" s="1"/>
  <c r="AA44" i="4"/>
  <c r="AB44" i="4" s="1"/>
  <c r="AA45" i="4"/>
  <c r="AB45" i="4" s="1"/>
  <c r="AA46" i="4"/>
  <c r="AB46" i="4" s="1"/>
  <c r="AA47" i="4"/>
  <c r="AB47" i="4" s="1"/>
  <c r="AA48" i="4"/>
  <c r="AB48" i="4" s="1"/>
  <c r="AA49" i="4"/>
  <c r="AB49" i="4" s="1"/>
  <c r="AA50" i="4"/>
  <c r="AB50" i="4" s="1"/>
  <c r="AA51" i="4"/>
  <c r="AB51" i="4" s="1"/>
  <c r="AA52" i="4"/>
  <c r="AB52" i="4" s="1"/>
  <c r="AA53" i="4"/>
  <c r="AB53" i="4" s="1"/>
  <c r="AA54" i="4"/>
  <c r="AB54" i="4" s="1"/>
  <c r="AA55" i="4"/>
  <c r="AB55" i="4" s="1"/>
  <c r="AA56" i="4"/>
  <c r="AB56" i="4" s="1"/>
  <c r="AA57" i="4"/>
  <c r="AB57" i="4" s="1"/>
  <c r="AA58" i="4"/>
  <c r="AB58" i="4" s="1"/>
  <c r="AA59" i="4"/>
  <c r="AB59" i="4" s="1"/>
  <c r="AA60" i="4"/>
  <c r="AB60" i="4" s="1"/>
  <c r="AA61" i="4"/>
  <c r="AB61" i="4" s="1"/>
  <c r="AA62" i="4"/>
  <c r="AB62" i="4" s="1"/>
  <c r="AA63" i="4"/>
  <c r="AB63" i="4" s="1"/>
  <c r="AA64" i="4"/>
  <c r="AB64" i="4" s="1"/>
  <c r="AA65" i="4"/>
  <c r="AB65" i="4" s="1"/>
  <c r="AA66" i="4"/>
  <c r="AB66" i="4" s="1"/>
  <c r="AA67" i="4"/>
  <c r="AB67" i="4" s="1"/>
  <c r="AA68" i="4"/>
  <c r="AB68" i="4" s="1"/>
  <c r="AA69" i="4"/>
  <c r="AB69" i="4" s="1"/>
  <c r="AA70" i="4"/>
  <c r="AB70" i="4" s="1"/>
  <c r="AA71" i="4"/>
  <c r="AB71" i="4" s="1"/>
  <c r="AA72" i="4"/>
  <c r="AB72" i="4" s="1"/>
  <c r="AA73" i="4"/>
  <c r="AB73" i="4" s="1"/>
  <c r="AA74" i="4"/>
  <c r="AB74" i="4" s="1"/>
  <c r="AA75" i="4"/>
  <c r="AB75" i="4" s="1"/>
  <c r="AA76" i="4"/>
  <c r="AB76" i="4" s="1"/>
  <c r="AA77" i="4"/>
  <c r="AB77" i="4" s="1"/>
  <c r="AA78" i="4"/>
  <c r="AB78" i="4" s="1"/>
  <c r="AA79" i="4"/>
  <c r="AB79" i="4" s="1"/>
  <c r="AA80" i="4"/>
  <c r="AB80" i="4" s="1"/>
  <c r="AA81" i="4"/>
  <c r="AB81" i="4" s="1"/>
  <c r="AA82" i="4"/>
  <c r="AB82" i="4" s="1"/>
  <c r="AA83" i="4"/>
  <c r="AB83" i="4" s="1"/>
  <c r="AA84" i="4"/>
  <c r="AB84" i="4" s="1"/>
  <c r="AA85" i="4"/>
  <c r="AB85" i="4" s="1"/>
  <c r="AA86" i="4"/>
  <c r="AB86" i="4" s="1"/>
  <c r="AA87" i="4"/>
  <c r="AB87" i="4" s="1"/>
  <c r="AA88" i="4"/>
  <c r="AB88" i="4" s="1"/>
  <c r="AA89" i="4"/>
  <c r="AB89" i="4" s="1"/>
  <c r="AA90" i="4"/>
  <c r="AB90" i="4" s="1"/>
  <c r="AA91" i="4"/>
  <c r="AB91" i="4" s="1"/>
  <c r="AA92" i="4"/>
  <c r="AB92" i="4" s="1"/>
  <c r="AA93" i="4"/>
  <c r="AB93" i="4" s="1"/>
  <c r="AA94" i="4"/>
  <c r="AB94" i="4" s="1"/>
  <c r="AA95" i="4"/>
  <c r="AB95" i="4" s="1"/>
  <c r="AA96" i="4"/>
  <c r="AB96" i="4" s="1"/>
  <c r="AA97" i="4"/>
  <c r="AB97" i="4" s="1"/>
  <c r="AA98" i="4"/>
  <c r="AB98" i="4" s="1"/>
  <c r="AA99" i="4"/>
  <c r="AB99" i="4" s="1"/>
  <c r="AA100" i="4"/>
  <c r="AB100" i="4" s="1"/>
  <c r="AA101" i="4"/>
  <c r="AB101" i="4" s="1"/>
  <c r="AA102" i="4"/>
  <c r="AB102" i="4" s="1"/>
  <c r="AA103" i="4"/>
  <c r="AB103" i="4" s="1"/>
  <c r="AA104" i="4"/>
  <c r="AB104" i="4" s="1"/>
  <c r="AA105" i="4"/>
  <c r="AB105" i="4" s="1"/>
  <c r="AA106" i="4"/>
  <c r="AB106" i="4" s="1"/>
  <c r="AA107" i="4"/>
  <c r="AB107" i="4" s="1"/>
  <c r="AA108" i="4"/>
  <c r="AB108" i="4" s="1"/>
  <c r="AA109" i="4"/>
  <c r="AB109" i="4" s="1"/>
  <c r="AA110" i="4"/>
  <c r="AB110" i="4" s="1"/>
  <c r="AA111" i="4"/>
  <c r="AB111" i="4" s="1"/>
  <c r="AA112" i="4"/>
  <c r="AB112" i="4" s="1"/>
  <c r="AA113" i="4"/>
  <c r="AB113" i="4" s="1"/>
  <c r="AA114" i="4"/>
  <c r="AB114" i="4" s="1"/>
  <c r="AA115" i="4"/>
  <c r="AB115" i="4" s="1"/>
  <c r="AA116" i="4"/>
  <c r="AB116" i="4" s="1"/>
  <c r="AA117" i="4"/>
  <c r="AB117" i="4" s="1"/>
  <c r="AA118" i="4"/>
  <c r="AB118" i="4" s="1"/>
  <c r="AA119" i="4"/>
  <c r="AB119" i="4" s="1"/>
  <c r="AA120" i="4"/>
  <c r="AB120" i="4" s="1"/>
  <c r="AA121" i="4"/>
  <c r="AB121" i="4" s="1"/>
  <c r="AA122" i="4"/>
  <c r="AB122" i="4" s="1"/>
  <c r="AA123" i="4"/>
  <c r="AB123" i="4" s="1"/>
  <c r="AA124" i="4"/>
  <c r="AB124" i="4" s="1"/>
  <c r="AA125" i="4"/>
  <c r="AB125" i="4" s="1"/>
  <c r="AA126" i="4"/>
  <c r="AB126" i="4" s="1"/>
  <c r="AA127" i="4"/>
  <c r="AB127" i="4" s="1"/>
  <c r="AA128" i="4"/>
  <c r="AB128" i="4" s="1"/>
  <c r="AA129" i="4"/>
  <c r="AB129" i="4" s="1"/>
  <c r="AA130" i="4"/>
  <c r="AB130" i="4" s="1"/>
  <c r="AA131" i="4"/>
  <c r="AB131" i="4" s="1"/>
  <c r="AA132" i="4"/>
  <c r="AB132" i="4" s="1"/>
  <c r="AA133" i="4"/>
  <c r="AB133" i="4" s="1"/>
  <c r="AA134" i="4"/>
  <c r="AB134" i="4" s="1"/>
  <c r="AA135" i="4"/>
  <c r="AB135" i="4" s="1"/>
  <c r="AA136" i="4"/>
  <c r="AB136" i="4" s="1"/>
  <c r="AA137" i="4"/>
  <c r="AB137" i="4" s="1"/>
  <c r="AA138" i="4"/>
  <c r="AB138" i="4" s="1"/>
  <c r="AA139" i="4"/>
  <c r="AB139" i="4" s="1"/>
  <c r="AA140" i="4"/>
  <c r="AB140" i="4" s="1"/>
  <c r="AA141" i="4"/>
  <c r="AB141" i="4" s="1"/>
  <c r="AA142" i="4"/>
  <c r="AB142" i="4" s="1"/>
  <c r="AA143" i="4"/>
  <c r="AB143" i="4" s="1"/>
  <c r="AA144" i="4"/>
  <c r="AB144" i="4" s="1"/>
  <c r="AA145" i="4"/>
  <c r="AB145" i="4" s="1"/>
  <c r="AA146" i="4"/>
  <c r="AB146" i="4" s="1"/>
  <c r="AA147" i="4"/>
  <c r="AB147" i="4" s="1"/>
  <c r="AA148" i="4"/>
  <c r="AB148" i="4" s="1"/>
  <c r="AA149" i="4"/>
  <c r="AB149" i="4" s="1"/>
  <c r="AA150" i="4"/>
  <c r="AB150" i="4" s="1"/>
  <c r="AA151" i="4"/>
  <c r="AB151" i="4" s="1"/>
  <c r="AA152" i="4"/>
  <c r="AB152" i="4" s="1"/>
  <c r="AA153" i="4"/>
  <c r="AB153" i="4" s="1"/>
  <c r="AA154" i="4"/>
  <c r="AB154" i="4" s="1"/>
  <c r="AA155" i="4"/>
  <c r="AB155" i="4" s="1"/>
  <c r="AA156" i="4"/>
  <c r="AB156" i="4" s="1"/>
  <c r="AA157" i="4"/>
  <c r="AB157" i="4" s="1"/>
  <c r="AA158" i="4"/>
  <c r="AB158" i="4" s="1"/>
  <c r="AA159" i="4"/>
  <c r="AB159" i="4" s="1"/>
  <c r="AA160" i="4"/>
  <c r="AB160" i="4" s="1"/>
  <c r="AA161" i="4"/>
  <c r="AB161" i="4" s="1"/>
  <c r="AA162" i="4"/>
  <c r="AB162" i="4" s="1"/>
  <c r="AA163" i="4"/>
  <c r="AB163" i="4" s="1"/>
  <c r="AA164" i="4"/>
  <c r="AB164" i="4" s="1"/>
  <c r="AA165" i="4"/>
  <c r="AB165" i="4" s="1"/>
  <c r="AA166" i="4"/>
  <c r="AB166" i="4" s="1"/>
  <c r="AA167" i="4"/>
  <c r="AB167" i="4" s="1"/>
  <c r="AA168" i="4"/>
  <c r="AB168" i="4" s="1"/>
  <c r="AA169" i="4"/>
  <c r="AB169" i="4" s="1"/>
  <c r="AA170" i="4"/>
  <c r="AB170" i="4" s="1"/>
  <c r="AA171" i="4"/>
  <c r="AB171" i="4" s="1"/>
  <c r="AA172" i="4"/>
  <c r="AB172" i="4" s="1"/>
  <c r="AA173" i="4"/>
  <c r="AB173" i="4" s="1"/>
  <c r="AA174" i="4"/>
  <c r="AB174" i="4" s="1"/>
  <c r="AA175" i="4"/>
  <c r="AB175" i="4" s="1"/>
  <c r="AA176" i="4"/>
  <c r="AB176" i="4" s="1"/>
  <c r="AA177" i="4"/>
  <c r="AB177" i="4" s="1"/>
  <c r="AA178" i="4"/>
  <c r="AB178" i="4" s="1"/>
  <c r="AA179" i="4"/>
  <c r="AB179" i="4" s="1"/>
  <c r="AA180" i="4"/>
  <c r="AB180" i="4" s="1"/>
  <c r="AA181" i="4"/>
  <c r="AB181" i="4" s="1"/>
  <c r="AA182" i="4"/>
  <c r="AB182" i="4" s="1"/>
  <c r="AA183" i="4"/>
  <c r="AB183" i="4" s="1"/>
  <c r="AA184" i="4"/>
  <c r="AB184" i="4" s="1"/>
  <c r="AA185" i="4"/>
  <c r="AB185" i="4" s="1"/>
  <c r="AA186" i="4"/>
  <c r="AB186" i="4" s="1"/>
  <c r="AA187" i="4"/>
  <c r="AB187" i="4" s="1"/>
  <c r="AA188" i="4"/>
  <c r="AB188" i="4" s="1"/>
  <c r="AA189" i="4"/>
  <c r="AB189" i="4" s="1"/>
  <c r="AA190" i="4"/>
  <c r="AB190" i="4" s="1"/>
  <c r="AA191" i="4"/>
  <c r="AB191" i="4" s="1"/>
  <c r="AA192" i="4"/>
  <c r="AB192" i="4" s="1"/>
  <c r="AA193" i="4"/>
  <c r="AB193" i="4" s="1"/>
  <c r="AA194" i="4"/>
  <c r="AB194" i="4" s="1"/>
  <c r="AA195" i="4"/>
  <c r="AB195" i="4" s="1"/>
  <c r="AA196" i="4"/>
  <c r="AB196" i="4" s="1"/>
  <c r="AA197" i="4"/>
  <c r="AB197" i="4" s="1"/>
  <c r="AA198" i="4"/>
  <c r="AB198" i="4" s="1"/>
  <c r="AA199" i="4"/>
  <c r="AB199" i="4" s="1"/>
  <c r="AA200" i="4"/>
  <c r="AB200" i="4" s="1"/>
  <c r="AA2" i="4"/>
  <c r="AB2" i="4" s="1"/>
  <c r="AG2" i="4"/>
  <c r="AH2" i="4" s="1"/>
  <c r="AG3" i="4"/>
  <c r="AH3" i="4" s="1"/>
  <c r="AG4" i="4"/>
  <c r="AH4" i="4" s="1"/>
  <c r="AG5" i="4"/>
  <c r="AH5" i="4" s="1"/>
  <c r="AG6" i="4"/>
  <c r="AH6" i="4" s="1"/>
  <c r="AB30" i="4"/>
  <c r="AB5" i="4"/>
  <c r="AB17" i="4"/>
  <c r="AD4" i="4"/>
  <c r="AE4" i="4" s="1"/>
  <c r="AD5" i="4"/>
  <c r="AE5" i="4" s="1"/>
  <c r="AD6" i="4"/>
  <c r="AD7" i="4"/>
  <c r="AE7" i="4" s="1"/>
  <c r="AD8" i="4"/>
  <c r="AE8" i="4" s="1"/>
  <c r="AD9" i="4"/>
  <c r="AD10" i="4"/>
  <c r="AD11" i="4"/>
  <c r="AD12" i="4"/>
  <c r="AE12" i="4" s="1"/>
  <c r="AD13" i="4"/>
  <c r="AE13" i="4" s="1"/>
  <c r="AD14" i="4"/>
  <c r="AD15" i="4"/>
  <c r="AD16" i="4"/>
  <c r="AD17" i="4"/>
  <c r="AD18" i="4"/>
  <c r="AD19" i="4"/>
  <c r="AD20" i="4"/>
  <c r="AD21" i="4"/>
  <c r="AE21" i="4" s="1"/>
  <c r="AD22" i="4"/>
  <c r="AD23" i="4"/>
  <c r="AD24" i="4"/>
  <c r="AE24" i="4" s="1"/>
  <c r="AD25" i="4"/>
  <c r="AD26" i="4"/>
  <c r="AD27" i="4"/>
  <c r="AD28" i="4"/>
  <c r="AD29" i="4"/>
  <c r="AE29" i="4" s="1"/>
  <c r="AD30" i="4"/>
  <c r="AD31" i="4"/>
  <c r="AD32" i="4"/>
  <c r="AE32" i="4" s="1"/>
  <c r="AD33" i="4"/>
  <c r="AE33" i="4" s="1"/>
  <c r="AD34" i="4"/>
  <c r="AD35" i="4"/>
  <c r="AD36" i="4"/>
  <c r="AE36" i="4" s="1"/>
  <c r="AD37" i="4"/>
  <c r="AD38" i="4"/>
  <c r="AD39" i="4"/>
  <c r="AD40" i="4"/>
  <c r="AE40" i="4" s="1"/>
  <c r="AD41" i="4"/>
  <c r="AD42" i="4"/>
  <c r="AD43" i="4"/>
  <c r="AD44" i="4"/>
  <c r="AE44" i="4" s="1"/>
  <c r="AD45" i="4"/>
  <c r="AE45" i="4" s="1"/>
  <c r="AD46" i="4"/>
  <c r="AD47" i="4"/>
  <c r="AD48" i="4"/>
  <c r="AD49" i="4"/>
  <c r="AE49" i="4" s="1"/>
  <c r="AD50" i="4"/>
  <c r="AD51" i="4"/>
  <c r="AD52" i="4"/>
  <c r="AD53" i="4"/>
  <c r="AD54" i="4"/>
  <c r="AD55" i="4"/>
  <c r="AD56" i="4"/>
  <c r="AE56" i="4" s="1"/>
  <c r="AD57" i="4"/>
  <c r="AE57" i="4" s="1"/>
  <c r="AD58" i="4"/>
  <c r="AD59" i="4"/>
  <c r="AD60" i="4"/>
  <c r="AD61" i="4"/>
  <c r="AE61" i="4" s="1"/>
  <c r="AD62" i="4"/>
  <c r="AD63" i="4"/>
  <c r="AD64" i="4"/>
  <c r="AE64" i="4" s="1"/>
  <c r="AD65" i="4"/>
  <c r="AE65" i="4" s="1"/>
  <c r="AD66" i="4"/>
  <c r="AD67" i="4"/>
  <c r="AD68" i="4"/>
  <c r="AE68" i="4" s="1"/>
  <c r="AD69" i="4"/>
  <c r="AD70" i="4"/>
  <c r="AD71" i="4"/>
  <c r="AD72" i="4"/>
  <c r="AE72" i="4" s="1"/>
  <c r="AD73" i="4"/>
  <c r="AD74" i="4"/>
  <c r="AD75" i="4"/>
  <c r="AD76" i="4"/>
  <c r="AE76" i="4" s="1"/>
  <c r="AD77" i="4"/>
  <c r="AE77" i="4" s="1"/>
  <c r="AD78" i="4"/>
  <c r="AD79" i="4"/>
  <c r="AD80" i="4"/>
  <c r="AD81" i="4"/>
  <c r="AE81" i="4" s="1"/>
  <c r="AD82" i="4"/>
  <c r="AD83" i="4"/>
  <c r="AD84" i="4"/>
  <c r="AD85" i="4"/>
  <c r="AE85" i="4" s="1"/>
  <c r="AD86" i="4"/>
  <c r="AD87" i="4"/>
  <c r="AD88" i="4"/>
  <c r="AE88" i="4" s="1"/>
  <c r="AD89" i="4"/>
  <c r="AD90" i="4"/>
  <c r="AD91" i="4"/>
  <c r="AD92" i="4"/>
  <c r="AE92" i="4" s="1"/>
  <c r="AD93" i="4"/>
  <c r="AE93" i="4" s="1"/>
  <c r="AD94" i="4"/>
  <c r="AD95" i="4"/>
  <c r="AD96" i="4"/>
  <c r="AE96" i="4" s="1"/>
  <c r="AD97" i="4"/>
  <c r="AE97" i="4" s="1"/>
  <c r="AD98" i="4"/>
  <c r="AD99" i="4"/>
  <c r="AD100" i="4"/>
  <c r="AD101" i="4"/>
  <c r="AD102" i="4"/>
  <c r="AD103" i="4"/>
  <c r="AD104" i="4"/>
  <c r="AE104" i="4" s="1"/>
  <c r="AD105" i="4"/>
  <c r="AE105" i="4" s="1"/>
  <c r="AD106" i="4"/>
  <c r="AD107" i="4"/>
  <c r="AD108" i="4"/>
  <c r="AE108" i="4" s="1"/>
  <c r="AD109" i="4"/>
  <c r="AE109" i="4" s="1"/>
  <c r="AD110" i="4"/>
  <c r="AD111" i="4"/>
  <c r="AD112" i="4"/>
  <c r="AD113" i="4"/>
  <c r="AD114" i="4"/>
  <c r="AD115" i="4"/>
  <c r="AD116" i="4"/>
  <c r="AD117" i="4"/>
  <c r="AE117" i="4" s="1"/>
  <c r="AD118" i="4"/>
  <c r="AD119" i="4"/>
  <c r="AD120" i="4"/>
  <c r="AD121" i="4"/>
  <c r="AE121" i="4" s="1"/>
  <c r="AD122" i="4"/>
  <c r="AD123" i="4"/>
  <c r="AD124" i="4"/>
  <c r="AE124" i="4" s="1"/>
  <c r="AD125" i="4"/>
  <c r="AE125" i="4" s="1"/>
  <c r="AD126" i="4"/>
  <c r="AD127" i="4"/>
  <c r="AD128" i="4"/>
  <c r="AE128" i="4" s="1"/>
  <c r="AD129" i="4"/>
  <c r="AE129" i="4" s="1"/>
  <c r="AD130" i="4"/>
  <c r="AD131" i="4"/>
  <c r="AD132" i="4"/>
  <c r="AD133" i="4"/>
  <c r="AE133" i="4" s="1"/>
  <c r="AD134" i="4"/>
  <c r="AD135" i="4"/>
  <c r="AD136" i="4"/>
  <c r="AE136" i="4" s="1"/>
  <c r="AD137" i="4"/>
  <c r="AD138" i="4"/>
  <c r="AD139" i="4"/>
  <c r="AD140" i="4"/>
  <c r="AD141" i="4"/>
  <c r="AD142" i="4"/>
  <c r="AD143" i="4"/>
  <c r="AD144" i="4"/>
  <c r="AE144" i="4" s="1"/>
  <c r="AD145" i="4"/>
  <c r="AE145" i="4" s="1"/>
  <c r="AD146" i="4"/>
  <c r="AD147" i="4"/>
  <c r="AD148" i="4"/>
  <c r="AD149" i="4"/>
  <c r="AD150" i="4"/>
  <c r="AD151" i="4"/>
  <c r="AD152" i="4"/>
  <c r="AE152" i="4" s="1"/>
  <c r="AD153" i="4"/>
  <c r="AE153" i="4" s="1"/>
  <c r="AD154" i="4"/>
  <c r="AD155" i="4"/>
  <c r="AE155" i="4" s="1"/>
  <c r="AD156" i="4"/>
  <c r="AD157" i="4"/>
  <c r="AD158" i="4"/>
  <c r="AD159" i="4"/>
  <c r="AD160" i="4"/>
  <c r="AD161" i="4"/>
  <c r="AE161" i="4" s="1"/>
  <c r="AD162" i="4"/>
  <c r="AD163" i="4"/>
  <c r="AD164" i="4"/>
  <c r="AE164" i="4" s="1"/>
  <c r="AD165" i="4"/>
  <c r="AD166" i="4"/>
  <c r="AD167" i="4"/>
  <c r="AD168" i="4"/>
  <c r="AD169" i="4"/>
  <c r="AE169" i="4" s="1"/>
  <c r="AD170" i="4"/>
  <c r="AD171" i="4"/>
  <c r="AD172" i="4"/>
  <c r="AD173" i="4"/>
  <c r="AE173" i="4" s="1"/>
  <c r="AD174" i="4"/>
  <c r="AD175" i="4"/>
  <c r="AE175" i="4" s="1"/>
  <c r="AD176" i="4"/>
  <c r="AD177" i="4"/>
  <c r="AE177" i="4" s="1"/>
  <c r="AD178" i="4"/>
  <c r="AD179" i="4"/>
  <c r="AD180" i="4"/>
  <c r="AD181" i="4"/>
  <c r="AE181" i="4" s="1"/>
  <c r="AD182" i="4"/>
  <c r="AE182" i="4" s="1"/>
  <c r="AD183" i="4"/>
  <c r="AE183" i="4" s="1"/>
  <c r="AD184" i="4"/>
  <c r="AD185" i="4"/>
  <c r="AE185" i="4" s="1"/>
  <c r="AD186" i="4"/>
  <c r="AD187" i="4"/>
  <c r="AE187" i="4" s="1"/>
  <c r="AD188" i="4"/>
  <c r="AD189" i="4"/>
  <c r="AE189" i="4" s="1"/>
  <c r="AD190" i="4"/>
  <c r="AD191" i="4"/>
  <c r="AE191" i="4" s="1"/>
  <c r="AD192" i="4"/>
  <c r="AD193" i="4"/>
  <c r="AE193" i="4" s="1"/>
  <c r="AD194" i="4"/>
  <c r="AE194" i="4" s="1"/>
  <c r="AD195" i="4"/>
  <c r="AE195" i="4" s="1"/>
  <c r="AD196" i="4"/>
  <c r="AD197" i="4"/>
  <c r="AE197" i="4" s="1"/>
  <c r="AD198" i="4"/>
  <c r="AE198" i="4" s="1"/>
  <c r="AD199" i="4"/>
  <c r="AE199" i="4" s="1"/>
  <c r="AD200" i="4"/>
  <c r="AD3" i="4"/>
  <c r="AE3" i="4" s="1"/>
  <c r="AD2" i="4"/>
  <c r="AE2" i="4" s="1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" i="4"/>
  <c r="A3" i="4"/>
  <c r="C3" i="4"/>
  <c r="D3" i="4"/>
  <c r="E3" i="4"/>
  <c r="F3" i="4"/>
  <c r="G3" i="4"/>
  <c r="I3" i="4"/>
  <c r="J3" i="4"/>
  <c r="K3" i="4"/>
  <c r="L3" i="4"/>
  <c r="N3" i="4"/>
  <c r="O3" i="4"/>
  <c r="P3" i="4"/>
  <c r="Q3" i="4"/>
  <c r="R3" i="4"/>
  <c r="T3" i="4"/>
  <c r="U3" i="4"/>
  <c r="V3" i="4"/>
  <c r="W3" i="4" s="1"/>
  <c r="AJ3" i="4"/>
  <c r="AL3" i="4"/>
  <c r="AM3" i="4"/>
  <c r="A4" i="4"/>
  <c r="C4" i="4"/>
  <c r="D4" i="4"/>
  <c r="E4" i="4"/>
  <c r="F4" i="4"/>
  <c r="G4" i="4"/>
  <c r="I4" i="4"/>
  <c r="J4" i="4"/>
  <c r="K4" i="4"/>
  <c r="L4" i="4"/>
  <c r="N4" i="4"/>
  <c r="O4" i="4"/>
  <c r="P4" i="4"/>
  <c r="Q4" i="4"/>
  <c r="R4" i="4"/>
  <c r="T4" i="4"/>
  <c r="U4" i="4"/>
  <c r="V4" i="4"/>
  <c r="W4" i="4" s="1"/>
  <c r="AJ4" i="4"/>
  <c r="AL4" i="4"/>
  <c r="AM4" i="4"/>
  <c r="A5" i="4"/>
  <c r="C5" i="4"/>
  <c r="D5" i="4"/>
  <c r="E5" i="4"/>
  <c r="F5" i="4"/>
  <c r="G5" i="4"/>
  <c r="I5" i="4"/>
  <c r="J5" i="4"/>
  <c r="K5" i="4"/>
  <c r="L5" i="4"/>
  <c r="N5" i="4"/>
  <c r="O5" i="4"/>
  <c r="P5" i="4"/>
  <c r="Q5" i="4"/>
  <c r="R5" i="4"/>
  <c r="T5" i="4"/>
  <c r="U5" i="4"/>
  <c r="V5" i="4"/>
  <c r="W5" i="4" s="1"/>
  <c r="AJ5" i="4"/>
  <c r="AL5" i="4"/>
  <c r="AM5" i="4"/>
  <c r="A6" i="4"/>
  <c r="C6" i="4"/>
  <c r="D6" i="4"/>
  <c r="E6" i="4"/>
  <c r="F6" i="4"/>
  <c r="G6" i="4"/>
  <c r="I6" i="4"/>
  <c r="J6" i="4"/>
  <c r="K6" i="4"/>
  <c r="L6" i="4"/>
  <c r="N6" i="4"/>
  <c r="O6" i="4"/>
  <c r="P6" i="4"/>
  <c r="Q6" i="4"/>
  <c r="R6" i="4"/>
  <c r="T6" i="4"/>
  <c r="U6" i="4"/>
  <c r="V6" i="4"/>
  <c r="W6" i="4" s="1"/>
  <c r="AJ6" i="4"/>
  <c r="AL6" i="4"/>
  <c r="AM6" i="4"/>
  <c r="A7" i="4"/>
  <c r="C7" i="4"/>
  <c r="D7" i="4"/>
  <c r="E7" i="4"/>
  <c r="F7" i="4"/>
  <c r="G7" i="4"/>
  <c r="I7" i="4"/>
  <c r="J7" i="4"/>
  <c r="K7" i="4"/>
  <c r="L7" i="4"/>
  <c r="N7" i="4"/>
  <c r="O7" i="4"/>
  <c r="P7" i="4"/>
  <c r="Q7" i="4"/>
  <c r="R7" i="4"/>
  <c r="T7" i="4"/>
  <c r="U7" i="4"/>
  <c r="V7" i="4"/>
  <c r="W7" i="4" s="1"/>
  <c r="AG7" i="4"/>
  <c r="AH7" i="4" s="1"/>
  <c r="AJ7" i="4"/>
  <c r="AL7" i="4"/>
  <c r="AM7" i="4"/>
  <c r="A8" i="4"/>
  <c r="C8" i="4"/>
  <c r="D8" i="4"/>
  <c r="E8" i="4"/>
  <c r="F8" i="4"/>
  <c r="G8" i="4"/>
  <c r="I8" i="4"/>
  <c r="J8" i="4"/>
  <c r="K8" i="4"/>
  <c r="L8" i="4"/>
  <c r="N8" i="4"/>
  <c r="O8" i="4"/>
  <c r="P8" i="4"/>
  <c r="Q8" i="4"/>
  <c r="R8" i="4"/>
  <c r="T8" i="4"/>
  <c r="U8" i="4"/>
  <c r="V8" i="4"/>
  <c r="W8" i="4" s="1"/>
  <c r="AG8" i="4"/>
  <c r="AH8" i="4" s="1"/>
  <c r="AJ8" i="4"/>
  <c r="AL8" i="4"/>
  <c r="AM8" i="4"/>
  <c r="A9" i="4"/>
  <c r="C9" i="4"/>
  <c r="D9" i="4"/>
  <c r="E9" i="4"/>
  <c r="F9" i="4"/>
  <c r="G9" i="4"/>
  <c r="I9" i="4"/>
  <c r="J9" i="4"/>
  <c r="K9" i="4"/>
  <c r="L9" i="4"/>
  <c r="N9" i="4"/>
  <c r="O9" i="4"/>
  <c r="P9" i="4"/>
  <c r="Q9" i="4"/>
  <c r="R9" i="4"/>
  <c r="T9" i="4"/>
  <c r="U9" i="4"/>
  <c r="V9" i="4"/>
  <c r="W9" i="4" s="1"/>
  <c r="AG9" i="4"/>
  <c r="AH9" i="4" s="1"/>
  <c r="AJ9" i="4"/>
  <c r="AL9" i="4"/>
  <c r="AM9" i="4"/>
  <c r="A10" i="4"/>
  <c r="C10" i="4"/>
  <c r="D10" i="4"/>
  <c r="E10" i="4"/>
  <c r="F10" i="4"/>
  <c r="G10" i="4"/>
  <c r="I10" i="4"/>
  <c r="J10" i="4"/>
  <c r="K10" i="4"/>
  <c r="L10" i="4"/>
  <c r="N10" i="4"/>
  <c r="O10" i="4"/>
  <c r="P10" i="4"/>
  <c r="Q10" i="4"/>
  <c r="R10" i="4"/>
  <c r="T10" i="4"/>
  <c r="U10" i="4"/>
  <c r="V10" i="4"/>
  <c r="W10" i="4" s="1"/>
  <c r="AG10" i="4"/>
  <c r="AH10" i="4" s="1"/>
  <c r="AJ10" i="4"/>
  <c r="AL10" i="4"/>
  <c r="AM10" i="4"/>
  <c r="A11" i="4"/>
  <c r="C11" i="4"/>
  <c r="D11" i="4"/>
  <c r="E11" i="4"/>
  <c r="F11" i="4"/>
  <c r="G11" i="4"/>
  <c r="I11" i="4"/>
  <c r="J11" i="4"/>
  <c r="K11" i="4"/>
  <c r="L11" i="4"/>
  <c r="N11" i="4"/>
  <c r="O11" i="4"/>
  <c r="P11" i="4"/>
  <c r="Q11" i="4"/>
  <c r="R11" i="4"/>
  <c r="T11" i="4"/>
  <c r="U11" i="4"/>
  <c r="V11" i="4"/>
  <c r="W11" i="4" s="1"/>
  <c r="AG11" i="4"/>
  <c r="AH11" i="4" s="1"/>
  <c r="AJ11" i="4"/>
  <c r="AL11" i="4"/>
  <c r="AM11" i="4"/>
  <c r="A12" i="4"/>
  <c r="C12" i="4"/>
  <c r="D12" i="4"/>
  <c r="E12" i="4"/>
  <c r="F12" i="4"/>
  <c r="G12" i="4"/>
  <c r="I12" i="4"/>
  <c r="J12" i="4"/>
  <c r="K12" i="4"/>
  <c r="L12" i="4"/>
  <c r="N12" i="4"/>
  <c r="O12" i="4"/>
  <c r="P12" i="4"/>
  <c r="Q12" i="4"/>
  <c r="R12" i="4"/>
  <c r="T12" i="4"/>
  <c r="U12" i="4"/>
  <c r="V12" i="4"/>
  <c r="W12" i="4" s="1"/>
  <c r="AG12" i="4"/>
  <c r="AH12" i="4" s="1"/>
  <c r="AJ12" i="4"/>
  <c r="AL12" i="4"/>
  <c r="AM12" i="4"/>
  <c r="A13" i="4"/>
  <c r="C13" i="4"/>
  <c r="D13" i="4"/>
  <c r="E13" i="4"/>
  <c r="F13" i="4"/>
  <c r="G13" i="4"/>
  <c r="I13" i="4"/>
  <c r="J13" i="4"/>
  <c r="K13" i="4"/>
  <c r="L13" i="4"/>
  <c r="N13" i="4"/>
  <c r="O13" i="4"/>
  <c r="P13" i="4"/>
  <c r="Q13" i="4"/>
  <c r="R13" i="4"/>
  <c r="T13" i="4"/>
  <c r="U13" i="4"/>
  <c r="V13" i="4"/>
  <c r="W13" i="4" s="1"/>
  <c r="AG13" i="4"/>
  <c r="AH13" i="4" s="1"/>
  <c r="AJ13" i="4"/>
  <c r="AL13" i="4"/>
  <c r="AM13" i="4"/>
  <c r="A14" i="4"/>
  <c r="C14" i="4"/>
  <c r="D14" i="4"/>
  <c r="E14" i="4"/>
  <c r="F14" i="4"/>
  <c r="G14" i="4"/>
  <c r="I14" i="4"/>
  <c r="J14" i="4"/>
  <c r="K14" i="4"/>
  <c r="L14" i="4"/>
  <c r="N14" i="4"/>
  <c r="O14" i="4"/>
  <c r="P14" i="4"/>
  <c r="Q14" i="4"/>
  <c r="R14" i="4"/>
  <c r="T14" i="4"/>
  <c r="U14" i="4"/>
  <c r="V14" i="4"/>
  <c r="W14" i="4" s="1"/>
  <c r="AG14" i="4"/>
  <c r="AH14" i="4" s="1"/>
  <c r="AJ14" i="4"/>
  <c r="AL14" i="4"/>
  <c r="AM14" i="4"/>
  <c r="A15" i="4"/>
  <c r="C15" i="4"/>
  <c r="D15" i="4"/>
  <c r="E15" i="4"/>
  <c r="F15" i="4"/>
  <c r="G15" i="4"/>
  <c r="I15" i="4"/>
  <c r="J15" i="4"/>
  <c r="K15" i="4"/>
  <c r="L15" i="4"/>
  <c r="N15" i="4"/>
  <c r="O15" i="4"/>
  <c r="P15" i="4"/>
  <c r="Q15" i="4"/>
  <c r="R15" i="4"/>
  <c r="T15" i="4"/>
  <c r="U15" i="4"/>
  <c r="V15" i="4"/>
  <c r="W15" i="4" s="1"/>
  <c r="AG15" i="4"/>
  <c r="AH15" i="4" s="1"/>
  <c r="AJ15" i="4"/>
  <c r="AL15" i="4"/>
  <c r="AM15" i="4"/>
  <c r="A16" i="4"/>
  <c r="C16" i="4"/>
  <c r="D16" i="4"/>
  <c r="E16" i="4"/>
  <c r="F16" i="4"/>
  <c r="G16" i="4"/>
  <c r="I16" i="4"/>
  <c r="J16" i="4"/>
  <c r="K16" i="4"/>
  <c r="L16" i="4"/>
  <c r="N16" i="4"/>
  <c r="O16" i="4"/>
  <c r="P16" i="4"/>
  <c r="Q16" i="4"/>
  <c r="R16" i="4"/>
  <c r="T16" i="4"/>
  <c r="U16" i="4"/>
  <c r="V16" i="4"/>
  <c r="W16" i="4" s="1"/>
  <c r="AG16" i="4"/>
  <c r="AH16" i="4" s="1"/>
  <c r="AJ16" i="4"/>
  <c r="AL16" i="4"/>
  <c r="AM16" i="4"/>
  <c r="A17" i="4"/>
  <c r="C17" i="4"/>
  <c r="D17" i="4"/>
  <c r="E17" i="4"/>
  <c r="F17" i="4"/>
  <c r="G17" i="4"/>
  <c r="I17" i="4"/>
  <c r="J17" i="4"/>
  <c r="K17" i="4"/>
  <c r="L17" i="4"/>
  <c r="N17" i="4"/>
  <c r="O17" i="4"/>
  <c r="P17" i="4"/>
  <c r="Q17" i="4"/>
  <c r="R17" i="4"/>
  <c r="T17" i="4"/>
  <c r="U17" i="4"/>
  <c r="V17" i="4"/>
  <c r="W17" i="4" s="1"/>
  <c r="AG17" i="4"/>
  <c r="AH17" i="4" s="1"/>
  <c r="AJ17" i="4"/>
  <c r="AL17" i="4"/>
  <c r="AM17" i="4"/>
  <c r="A18" i="4"/>
  <c r="C18" i="4"/>
  <c r="D18" i="4"/>
  <c r="E18" i="4"/>
  <c r="F18" i="4"/>
  <c r="G18" i="4"/>
  <c r="I18" i="4"/>
  <c r="J18" i="4"/>
  <c r="K18" i="4"/>
  <c r="L18" i="4"/>
  <c r="N18" i="4"/>
  <c r="O18" i="4"/>
  <c r="P18" i="4"/>
  <c r="Q18" i="4"/>
  <c r="R18" i="4"/>
  <c r="T18" i="4"/>
  <c r="U18" i="4"/>
  <c r="V18" i="4"/>
  <c r="W18" i="4" s="1"/>
  <c r="AG18" i="4"/>
  <c r="AH18" i="4" s="1"/>
  <c r="AJ18" i="4"/>
  <c r="AL18" i="4"/>
  <c r="AM18" i="4"/>
  <c r="A19" i="4"/>
  <c r="C19" i="4"/>
  <c r="D19" i="4"/>
  <c r="E19" i="4"/>
  <c r="F19" i="4"/>
  <c r="G19" i="4"/>
  <c r="I19" i="4"/>
  <c r="J19" i="4"/>
  <c r="K19" i="4"/>
  <c r="L19" i="4"/>
  <c r="N19" i="4"/>
  <c r="O19" i="4"/>
  <c r="P19" i="4"/>
  <c r="Q19" i="4"/>
  <c r="R19" i="4"/>
  <c r="T19" i="4"/>
  <c r="U19" i="4"/>
  <c r="V19" i="4"/>
  <c r="W19" i="4" s="1"/>
  <c r="AG19" i="4"/>
  <c r="AH19" i="4" s="1"/>
  <c r="AJ19" i="4"/>
  <c r="AL19" i="4"/>
  <c r="AM19" i="4"/>
  <c r="A20" i="4"/>
  <c r="C20" i="4"/>
  <c r="D20" i="4"/>
  <c r="E20" i="4"/>
  <c r="F20" i="4"/>
  <c r="G20" i="4"/>
  <c r="I20" i="4"/>
  <c r="J20" i="4"/>
  <c r="K20" i="4"/>
  <c r="L20" i="4"/>
  <c r="N20" i="4"/>
  <c r="O20" i="4"/>
  <c r="P20" i="4"/>
  <c r="Q20" i="4"/>
  <c r="R20" i="4"/>
  <c r="T20" i="4"/>
  <c r="U20" i="4"/>
  <c r="V20" i="4"/>
  <c r="W20" i="4" s="1"/>
  <c r="AG20" i="4"/>
  <c r="AH20" i="4" s="1"/>
  <c r="AJ20" i="4"/>
  <c r="AL20" i="4"/>
  <c r="AM20" i="4"/>
  <c r="A21" i="4"/>
  <c r="C21" i="4"/>
  <c r="D21" i="4"/>
  <c r="E21" i="4"/>
  <c r="F21" i="4"/>
  <c r="G21" i="4"/>
  <c r="I21" i="4"/>
  <c r="J21" i="4"/>
  <c r="K21" i="4"/>
  <c r="L21" i="4"/>
  <c r="N21" i="4"/>
  <c r="O21" i="4"/>
  <c r="P21" i="4"/>
  <c r="Q21" i="4"/>
  <c r="R21" i="4"/>
  <c r="T21" i="4"/>
  <c r="U21" i="4"/>
  <c r="V21" i="4"/>
  <c r="W21" i="4" s="1"/>
  <c r="AG21" i="4"/>
  <c r="AH21" i="4" s="1"/>
  <c r="AJ21" i="4"/>
  <c r="AL21" i="4"/>
  <c r="AM21" i="4"/>
  <c r="A22" i="4"/>
  <c r="C22" i="4"/>
  <c r="D22" i="4"/>
  <c r="E22" i="4"/>
  <c r="F22" i="4"/>
  <c r="G22" i="4"/>
  <c r="I22" i="4"/>
  <c r="J22" i="4"/>
  <c r="K22" i="4"/>
  <c r="L22" i="4"/>
  <c r="N22" i="4"/>
  <c r="O22" i="4"/>
  <c r="P22" i="4"/>
  <c r="Q22" i="4"/>
  <c r="R22" i="4"/>
  <c r="T22" i="4"/>
  <c r="U22" i="4"/>
  <c r="V22" i="4"/>
  <c r="W22" i="4" s="1"/>
  <c r="AG22" i="4"/>
  <c r="AH22" i="4" s="1"/>
  <c r="AJ22" i="4"/>
  <c r="AL22" i="4"/>
  <c r="AM22" i="4"/>
  <c r="A23" i="4"/>
  <c r="C23" i="4"/>
  <c r="D23" i="4"/>
  <c r="E23" i="4"/>
  <c r="F23" i="4"/>
  <c r="G23" i="4"/>
  <c r="I23" i="4"/>
  <c r="J23" i="4"/>
  <c r="K23" i="4"/>
  <c r="L23" i="4"/>
  <c r="N23" i="4"/>
  <c r="O23" i="4"/>
  <c r="P23" i="4"/>
  <c r="Q23" i="4"/>
  <c r="R23" i="4"/>
  <c r="T23" i="4"/>
  <c r="U23" i="4"/>
  <c r="V23" i="4"/>
  <c r="W23" i="4" s="1"/>
  <c r="AG23" i="4"/>
  <c r="AH23" i="4" s="1"/>
  <c r="AJ23" i="4"/>
  <c r="AL23" i="4"/>
  <c r="AM23" i="4"/>
  <c r="A24" i="4"/>
  <c r="C24" i="4"/>
  <c r="D24" i="4"/>
  <c r="E24" i="4"/>
  <c r="F24" i="4"/>
  <c r="G24" i="4"/>
  <c r="I24" i="4"/>
  <c r="J24" i="4"/>
  <c r="K24" i="4"/>
  <c r="L24" i="4"/>
  <c r="N24" i="4"/>
  <c r="O24" i="4"/>
  <c r="P24" i="4"/>
  <c r="Q24" i="4"/>
  <c r="R24" i="4"/>
  <c r="T24" i="4"/>
  <c r="U24" i="4"/>
  <c r="V24" i="4"/>
  <c r="W24" i="4" s="1"/>
  <c r="AG24" i="4"/>
  <c r="AH24" i="4" s="1"/>
  <c r="AJ24" i="4"/>
  <c r="AL24" i="4"/>
  <c r="AM24" i="4"/>
  <c r="A25" i="4"/>
  <c r="C25" i="4"/>
  <c r="D25" i="4"/>
  <c r="E25" i="4"/>
  <c r="F25" i="4"/>
  <c r="G25" i="4"/>
  <c r="I25" i="4"/>
  <c r="J25" i="4"/>
  <c r="K25" i="4"/>
  <c r="L25" i="4"/>
  <c r="N25" i="4"/>
  <c r="O25" i="4"/>
  <c r="P25" i="4"/>
  <c r="Q25" i="4"/>
  <c r="R25" i="4"/>
  <c r="T25" i="4"/>
  <c r="U25" i="4"/>
  <c r="V25" i="4"/>
  <c r="W25" i="4" s="1"/>
  <c r="AG25" i="4"/>
  <c r="AH25" i="4" s="1"/>
  <c r="AJ25" i="4"/>
  <c r="AL25" i="4"/>
  <c r="AM25" i="4"/>
  <c r="A26" i="4"/>
  <c r="C26" i="4"/>
  <c r="D26" i="4"/>
  <c r="E26" i="4"/>
  <c r="F26" i="4"/>
  <c r="G26" i="4"/>
  <c r="I26" i="4"/>
  <c r="J26" i="4"/>
  <c r="K26" i="4"/>
  <c r="L26" i="4"/>
  <c r="N26" i="4"/>
  <c r="O26" i="4"/>
  <c r="P26" i="4"/>
  <c r="Q26" i="4"/>
  <c r="R26" i="4"/>
  <c r="T26" i="4"/>
  <c r="U26" i="4"/>
  <c r="V26" i="4"/>
  <c r="W26" i="4" s="1"/>
  <c r="AG26" i="4"/>
  <c r="AH26" i="4" s="1"/>
  <c r="AJ26" i="4"/>
  <c r="AL26" i="4"/>
  <c r="AM26" i="4"/>
  <c r="A27" i="4"/>
  <c r="C27" i="4"/>
  <c r="D27" i="4"/>
  <c r="E27" i="4"/>
  <c r="F27" i="4"/>
  <c r="G27" i="4"/>
  <c r="I27" i="4"/>
  <c r="J27" i="4"/>
  <c r="K27" i="4"/>
  <c r="L27" i="4"/>
  <c r="N27" i="4"/>
  <c r="O27" i="4"/>
  <c r="P27" i="4"/>
  <c r="Q27" i="4"/>
  <c r="R27" i="4"/>
  <c r="T27" i="4"/>
  <c r="U27" i="4"/>
  <c r="V27" i="4"/>
  <c r="W27" i="4" s="1"/>
  <c r="AG27" i="4"/>
  <c r="AH27" i="4" s="1"/>
  <c r="AJ27" i="4"/>
  <c r="AL27" i="4"/>
  <c r="AM27" i="4"/>
  <c r="A28" i="4"/>
  <c r="C28" i="4"/>
  <c r="D28" i="4"/>
  <c r="E28" i="4"/>
  <c r="F28" i="4"/>
  <c r="G28" i="4"/>
  <c r="I28" i="4"/>
  <c r="J28" i="4"/>
  <c r="K28" i="4"/>
  <c r="L28" i="4"/>
  <c r="N28" i="4"/>
  <c r="O28" i="4"/>
  <c r="P28" i="4"/>
  <c r="Q28" i="4"/>
  <c r="R28" i="4"/>
  <c r="T28" i="4"/>
  <c r="U28" i="4"/>
  <c r="V28" i="4"/>
  <c r="W28" i="4" s="1"/>
  <c r="AG28" i="4"/>
  <c r="AH28" i="4" s="1"/>
  <c r="AJ28" i="4"/>
  <c r="AL28" i="4"/>
  <c r="AM28" i="4"/>
  <c r="A29" i="4"/>
  <c r="C29" i="4"/>
  <c r="D29" i="4"/>
  <c r="E29" i="4"/>
  <c r="F29" i="4"/>
  <c r="G29" i="4"/>
  <c r="I29" i="4"/>
  <c r="J29" i="4"/>
  <c r="K29" i="4"/>
  <c r="L29" i="4"/>
  <c r="N29" i="4"/>
  <c r="O29" i="4"/>
  <c r="P29" i="4"/>
  <c r="Q29" i="4"/>
  <c r="R29" i="4"/>
  <c r="T29" i="4"/>
  <c r="U29" i="4"/>
  <c r="V29" i="4"/>
  <c r="W29" i="4" s="1"/>
  <c r="AG29" i="4"/>
  <c r="AH29" i="4" s="1"/>
  <c r="AJ29" i="4"/>
  <c r="AL29" i="4"/>
  <c r="AM29" i="4"/>
  <c r="A30" i="4"/>
  <c r="C30" i="4"/>
  <c r="D30" i="4"/>
  <c r="E30" i="4"/>
  <c r="F30" i="4"/>
  <c r="G30" i="4"/>
  <c r="I30" i="4"/>
  <c r="J30" i="4"/>
  <c r="K30" i="4"/>
  <c r="L30" i="4"/>
  <c r="N30" i="4"/>
  <c r="O30" i="4"/>
  <c r="P30" i="4"/>
  <c r="Q30" i="4"/>
  <c r="R30" i="4"/>
  <c r="T30" i="4"/>
  <c r="U30" i="4"/>
  <c r="V30" i="4"/>
  <c r="W30" i="4" s="1"/>
  <c r="AG30" i="4"/>
  <c r="AH30" i="4" s="1"/>
  <c r="AJ30" i="4"/>
  <c r="AL30" i="4"/>
  <c r="AM30" i="4"/>
  <c r="A31" i="4"/>
  <c r="C31" i="4"/>
  <c r="D31" i="4"/>
  <c r="E31" i="4"/>
  <c r="F31" i="4"/>
  <c r="G31" i="4"/>
  <c r="I31" i="4"/>
  <c r="J31" i="4"/>
  <c r="K31" i="4"/>
  <c r="L31" i="4"/>
  <c r="N31" i="4"/>
  <c r="O31" i="4"/>
  <c r="P31" i="4"/>
  <c r="Q31" i="4"/>
  <c r="R31" i="4"/>
  <c r="T31" i="4"/>
  <c r="U31" i="4"/>
  <c r="V31" i="4"/>
  <c r="W31" i="4" s="1"/>
  <c r="AG31" i="4"/>
  <c r="AH31" i="4" s="1"/>
  <c r="AJ31" i="4"/>
  <c r="AL31" i="4"/>
  <c r="AM31" i="4"/>
  <c r="A32" i="4"/>
  <c r="C32" i="4"/>
  <c r="D32" i="4"/>
  <c r="E32" i="4"/>
  <c r="F32" i="4"/>
  <c r="G32" i="4"/>
  <c r="I32" i="4"/>
  <c r="J32" i="4"/>
  <c r="K32" i="4"/>
  <c r="L32" i="4"/>
  <c r="N32" i="4"/>
  <c r="O32" i="4"/>
  <c r="P32" i="4"/>
  <c r="Q32" i="4"/>
  <c r="R32" i="4"/>
  <c r="T32" i="4"/>
  <c r="U32" i="4"/>
  <c r="V32" i="4"/>
  <c r="W32" i="4" s="1"/>
  <c r="AG32" i="4"/>
  <c r="AH32" i="4" s="1"/>
  <c r="AJ32" i="4"/>
  <c r="AL32" i="4"/>
  <c r="AM32" i="4"/>
  <c r="A33" i="4"/>
  <c r="C33" i="4"/>
  <c r="D33" i="4"/>
  <c r="E33" i="4"/>
  <c r="F33" i="4"/>
  <c r="G33" i="4"/>
  <c r="I33" i="4"/>
  <c r="J33" i="4"/>
  <c r="K33" i="4"/>
  <c r="L33" i="4"/>
  <c r="N33" i="4"/>
  <c r="O33" i="4"/>
  <c r="P33" i="4"/>
  <c r="Q33" i="4"/>
  <c r="R33" i="4"/>
  <c r="T33" i="4"/>
  <c r="U33" i="4"/>
  <c r="V33" i="4"/>
  <c r="W33" i="4" s="1"/>
  <c r="AG33" i="4"/>
  <c r="AH33" i="4" s="1"/>
  <c r="AJ33" i="4"/>
  <c r="AL33" i="4"/>
  <c r="AM33" i="4"/>
  <c r="A34" i="4"/>
  <c r="C34" i="4"/>
  <c r="D34" i="4"/>
  <c r="E34" i="4"/>
  <c r="F34" i="4"/>
  <c r="G34" i="4"/>
  <c r="I34" i="4"/>
  <c r="J34" i="4"/>
  <c r="K34" i="4"/>
  <c r="L34" i="4"/>
  <c r="N34" i="4"/>
  <c r="O34" i="4"/>
  <c r="P34" i="4"/>
  <c r="Q34" i="4"/>
  <c r="R34" i="4"/>
  <c r="T34" i="4"/>
  <c r="U34" i="4"/>
  <c r="V34" i="4"/>
  <c r="W34" i="4" s="1"/>
  <c r="AG34" i="4"/>
  <c r="AH34" i="4" s="1"/>
  <c r="AJ34" i="4"/>
  <c r="AL34" i="4"/>
  <c r="AM34" i="4"/>
  <c r="A35" i="4"/>
  <c r="C35" i="4"/>
  <c r="D35" i="4"/>
  <c r="E35" i="4"/>
  <c r="F35" i="4"/>
  <c r="G35" i="4"/>
  <c r="I35" i="4"/>
  <c r="J35" i="4"/>
  <c r="K35" i="4"/>
  <c r="L35" i="4"/>
  <c r="N35" i="4"/>
  <c r="O35" i="4"/>
  <c r="P35" i="4"/>
  <c r="Q35" i="4"/>
  <c r="R35" i="4"/>
  <c r="T35" i="4"/>
  <c r="U35" i="4"/>
  <c r="V35" i="4"/>
  <c r="W35" i="4" s="1"/>
  <c r="AG35" i="4"/>
  <c r="AH35" i="4" s="1"/>
  <c r="AJ35" i="4"/>
  <c r="AL35" i="4"/>
  <c r="AM35" i="4"/>
  <c r="A36" i="4"/>
  <c r="C36" i="4"/>
  <c r="D36" i="4"/>
  <c r="E36" i="4"/>
  <c r="F36" i="4"/>
  <c r="G36" i="4"/>
  <c r="I36" i="4"/>
  <c r="J36" i="4"/>
  <c r="K36" i="4"/>
  <c r="L36" i="4"/>
  <c r="N36" i="4"/>
  <c r="O36" i="4"/>
  <c r="P36" i="4"/>
  <c r="Q36" i="4"/>
  <c r="R36" i="4"/>
  <c r="T36" i="4"/>
  <c r="U36" i="4"/>
  <c r="V36" i="4"/>
  <c r="W36" i="4" s="1"/>
  <c r="AG36" i="4"/>
  <c r="AH36" i="4" s="1"/>
  <c r="AJ36" i="4"/>
  <c r="AL36" i="4"/>
  <c r="AM36" i="4"/>
  <c r="A37" i="4"/>
  <c r="C37" i="4"/>
  <c r="D37" i="4"/>
  <c r="E37" i="4"/>
  <c r="F37" i="4"/>
  <c r="G37" i="4"/>
  <c r="I37" i="4"/>
  <c r="J37" i="4"/>
  <c r="K37" i="4"/>
  <c r="L37" i="4"/>
  <c r="N37" i="4"/>
  <c r="O37" i="4"/>
  <c r="P37" i="4"/>
  <c r="Q37" i="4"/>
  <c r="R37" i="4"/>
  <c r="T37" i="4"/>
  <c r="U37" i="4"/>
  <c r="V37" i="4"/>
  <c r="W37" i="4" s="1"/>
  <c r="AG37" i="4"/>
  <c r="AH37" i="4" s="1"/>
  <c r="AJ37" i="4"/>
  <c r="AL37" i="4"/>
  <c r="AM37" i="4"/>
  <c r="A38" i="4"/>
  <c r="C38" i="4"/>
  <c r="D38" i="4"/>
  <c r="E38" i="4"/>
  <c r="F38" i="4"/>
  <c r="G38" i="4"/>
  <c r="I38" i="4"/>
  <c r="J38" i="4"/>
  <c r="K38" i="4"/>
  <c r="L38" i="4"/>
  <c r="N38" i="4"/>
  <c r="O38" i="4"/>
  <c r="P38" i="4"/>
  <c r="Q38" i="4"/>
  <c r="R38" i="4"/>
  <c r="T38" i="4"/>
  <c r="U38" i="4"/>
  <c r="V38" i="4"/>
  <c r="W38" i="4" s="1"/>
  <c r="AG38" i="4"/>
  <c r="AH38" i="4" s="1"/>
  <c r="AJ38" i="4"/>
  <c r="AL38" i="4"/>
  <c r="AM38" i="4"/>
  <c r="A39" i="4"/>
  <c r="C39" i="4"/>
  <c r="D39" i="4"/>
  <c r="E39" i="4"/>
  <c r="F39" i="4"/>
  <c r="G39" i="4"/>
  <c r="I39" i="4"/>
  <c r="J39" i="4"/>
  <c r="K39" i="4"/>
  <c r="L39" i="4"/>
  <c r="N39" i="4"/>
  <c r="O39" i="4"/>
  <c r="P39" i="4"/>
  <c r="Q39" i="4"/>
  <c r="R39" i="4"/>
  <c r="T39" i="4"/>
  <c r="U39" i="4"/>
  <c r="V39" i="4"/>
  <c r="W39" i="4" s="1"/>
  <c r="AG39" i="4"/>
  <c r="AH39" i="4" s="1"/>
  <c r="AJ39" i="4"/>
  <c r="AL39" i="4"/>
  <c r="AM39" i="4"/>
  <c r="A40" i="4"/>
  <c r="C40" i="4"/>
  <c r="D40" i="4"/>
  <c r="E40" i="4"/>
  <c r="F40" i="4"/>
  <c r="G40" i="4"/>
  <c r="I40" i="4"/>
  <c r="J40" i="4"/>
  <c r="K40" i="4"/>
  <c r="L40" i="4"/>
  <c r="N40" i="4"/>
  <c r="O40" i="4"/>
  <c r="P40" i="4"/>
  <c r="Q40" i="4"/>
  <c r="R40" i="4"/>
  <c r="T40" i="4"/>
  <c r="U40" i="4"/>
  <c r="V40" i="4"/>
  <c r="W40" i="4" s="1"/>
  <c r="AG40" i="4"/>
  <c r="AH40" i="4" s="1"/>
  <c r="AJ40" i="4"/>
  <c r="AL40" i="4"/>
  <c r="AM40" i="4"/>
  <c r="A41" i="4"/>
  <c r="C41" i="4"/>
  <c r="D41" i="4"/>
  <c r="E41" i="4"/>
  <c r="F41" i="4"/>
  <c r="G41" i="4"/>
  <c r="I41" i="4"/>
  <c r="J41" i="4"/>
  <c r="K41" i="4"/>
  <c r="L41" i="4"/>
  <c r="N41" i="4"/>
  <c r="O41" i="4"/>
  <c r="P41" i="4"/>
  <c r="Q41" i="4"/>
  <c r="R41" i="4"/>
  <c r="T41" i="4"/>
  <c r="U41" i="4"/>
  <c r="V41" i="4"/>
  <c r="W41" i="4" s="1"/>
  <c r="AG41" i="4"/>
  <c r="AH41" i="4" s="1"/>
  <c r="AJ41" i="4"/>
  <c r="AL41" i="4"/>
  <c r="AM41" i="4"/>
  <c r="A42" i="4"/>
  <c r="C42" i="4"/>
  <c r="D42" i="4"/>
  <c r="E42" i="4"/>
  <c r="F42" i="4"/>
  <c r="G42" i="4"/>
  <c r="I42" i="4"/>
  <c r="J42" i="4"/>
  <c r="K42" i="4"/>
  <c r="L42" i="4"/>
  <c r="N42" i="4"/>
  <c r="O42" i="4"/>
  <c r="P42" i="4"/>
  <c r="Q42" i="4"/>
  <c r="R42" i="4"/>
  <c r="T42" i="4"/>
  <c r="U42" i="4"/>
  <c r="V42" i="4"/>
  <c r="W42" i="4" s="1"/>
  <c r="AG42" i="4"/>
  <c r="AH42" i="4" s="1"/>
  <c r="AJ42" i="4"/>
  <c r="AL42" i="4"/>
  <c r="AM42" i="4"/>
  <c r="A43" i="4"/>
  <c r="C43" i="4"/>
  <c r="D43" i="4"/>
  <c r="E43" i="4"/>
  <c r="F43" i="4"/>
  <c r="G43" i="4"/>
  <c r="I43" i="4"/>
  <c r="J43" i="4"/>
  <c r="K43" i="4"/>
  <c r="L43" i="4"/>
  <c r="N43" i="4"/>
  <c r="O43" i="4"/>
  <c r="P43" i="4"/>
  <c r="Q43" i="4"/>
  <c r="R43" i="4"/>
  <c r="T43" i="4"/>
  <c r="U43" i="4"/>
  <c r="V43" i="4"/>
  <c r="W43" i="4" s="1"/>
  <c r="AG43" i="4"/>
  <c r="AH43" i="4" s="1"/>
  <c r="AJ43" i="4"/>
  <c r="AL43" i="4"/>
  <c r="AM43" i="4"/>
  <c r="A44" i="4"/>
  <c r="C44" i="4"/>
  <c r="D44" i="4"/>
  <c r="E44" i="4"/>
  <c r="F44" i="4"/>
  <c r="G44" i="4"/>
  <c r="I44" i="4"/>
  <c r="J44" i="4"/>
  <c r="K44" i="4"/>
  <c r="L44" i="4"/>
  <c r="N44" i="4"/>
  <c r="O44" i="4"/>
  <c r="P44" i="4"/>
  <c r="Q44" i="4"/>
  <c r="R44" i="4"/>
  <c r="T44" i="4"/>
  <c r="U44" i="4"/>
  <c r="V44" i="4"/>
  <c r="W44" i="4" s="1"/>
  <c r="AG44" i="4"/>
  <c r="AH44" i="4" s="1"/>
  <c r="AJ44" i="4"/>
  <c r="AL44" i="4"/>
  <c r="AM44" i="4"/>
  <c r="A45" i="4"/>
  <c r="C45" i="4"/>
  <c r="D45" i="4"/>
  <c r="E45" i="4"/>
  <c r="F45" i="4"/>
  <c r="G45" i="4"/>
  <c r="I45" i="4"/>
  <c r="J45" i="4"/>
  <c r="K45" i="4"/>
  <c r="L45" i="4"/>
  <c r="N45" i="4"/>
  <c r="O45" i="4"/>
  <c r="P45" i="4"/>
  <c r="Q45" i="4"/>
  <c r="R45" i="4"/>
  <c r="T45" i="4"/>
  <c r="U45" i="4"/>
  <c r="V45" i="4"/>
  <c r="W45" i="4" s="1"/>
  <c r="AG45" i="4"/>
  <c r="AH45" i="4" s="1"/>
  <c r="AJ45" i="4"/>
  <c r="AL45" i="4"/>
  <c r="AM45" i="4"/>
  <c r="A46" i="4"/>
  <c r="C46" i="4"/>
  <c r="D46" i="4"/>
  <c r="E46" i="4"/>
  <c r="F46" i="4"/>
  <c r="G46" i="4"/>
  <c r="I46" i="4"/>
  <c r="J46" i="4"/>
  <c r="K46" i="4"/>
  <c r="L46" i="4"/>
  <c r="N46" i="4"/>
  <c r="O46" i="4"/>
  <c r="P46" i="4"/>
  <c r="Q46" i="4"/>
  <c r="R46" i="4"/>
  <c r="T46" i="4"/>
  <c r="U46" i="4"/>
  <c r="V46" i="4"/>
  <c r="W46" i="4" s="1"/>
  <c r="AG46" i="4"/>
  <c r="AH46" i="4" s="1"/>
  <c r="AJ46" i="4"/>
  <c r="AL46" i="4"/>
  <c r="AM46" i="4"/>
  <c r="A47" i="4"/>
  <c r="C47" i="4"/>
  <c r="D47" i="4"/>
  <c r="E47" i="4"/>
  <c r="F47" i="4"/>
  <c r="G47" i="4"/>
  <c r="I47" i="4"/>
  <c r="J47" i="4"/>
  <c r="K47" i="4"/>
  <c r="L47" i="4"/>
  <c r="N47" i="4"/>
  <c r="O47" i="4"/>
  <c r="P47" i="4"/>
  <c r="Q47" i="4"/>
  <c r="R47" i="4"/>
  <c r="T47" i="4"/>
  <c r="U47" i="4"/>
  <c r="V47" i="4"/>
  <c r="W47" i="4" s="1"/>
  <c r="AG47" i="4"/>
  <c r="AH47" i="4" s="1"/>
  <c r="AJ47" i="4"/>
  <c r="AL47" i="4"/>
  <c r="AM47" i="4"/>
  <c r="A48" i="4"/>
  <c r="C48" i="4"/>
  <c r="D48" i="4"/>
  <c r="E48" i="4"/>
  <c r="F48" i="4"/>
  <c r="G48" i="4"/>
  <c r="I48" i="4"/>
  <c r="J48" i="4"/>
  <c r="K48" i="4"/>
  <c r="L48" i="4"/>
  <c r="N48" i="4"/>
  <c r="O48" i="4"/>
  <c r="P48" i="4"/>
  <c r="Q48" i="4"/>
  <c r="R48" i="4"/>
  <c r="T48" i="4"/>
  <c r="U48" i="4"/>
  <c r="V48" i="4"/>
  <c r="W48" i="4" s="1"/>
  <c r="AG48" i="4"/>
  <c r="AH48" i="4" s="1"/>
  <c r="AJ48" i="4"/>
  <c r="AL48" i="4"/>
  <c r="AM48" i="4"/>
  <c r="A49" i="4"/>
  <c r="C49" i="4"/>
  <c r="D49" i="4"/>
  <c r="E49" i="4"/>
  <c r="F49" i="4"/>
  <c r="G49" i="4"/>
  <c r="I49" i="4"/>
  <c r="J49" i="4"/>
  <c r="K49" i="4"/>
  <c r="L49" i="4"/>
  <c r="N49" i="4"/>
  <c r="O49" i="4"/>
  <c r="P49" i="4"/>
  <c r="Q49" i="4"/>
  <c r="R49" i="4"/>
  <c r="T49" i="4"/>
  <c r="U49" i="4"/>
  <c r="V49" i="4"/>
  <c r="W49" i="4" s="1"/>
  <c r="AG49" i="4"/>
  <c r="AH49" i="4" s="1"/>
  <c r="AJ49" i="4"/>
  <c r="AL49" i="4"/>
  <c r="AM49" i="4"/>
  <c r="A50" i="4"/>
  <c r="C50" i="4"/>
  <c r="D50" i="4"/>
  <c r="E50" i="4"/>
  <c r="F50" i="4"/>
  <c r="G50" i="4"/>
  <c r="I50" i="4"/>
  <c r="J50" i="4"/>
  <c r="K50" i="4"/>
  <c r="L50" i="4"/>
  <c r="N50" i="4"/>
  <c r="O50" i="4"/>
  <c r="P50" i="4"/>
  <c r="Q50" i="4"/>
  <c r="R50" i="4"/>
  <c r="T50" i="4"/>
  <c r="U50" i="4"/>
  <c r="V50" i="4"/>
  <c r="W50" i="4" s="1"/>
  <c r="AG50" i="4"/>
  <c r="AH50" i="4" s="1"/>
  <c r="AJ50" i="4"/>
  <c r="AL50" i="4"/>
  <c r="AM50" i="4"/>
  <c r="A51" i="4"/>
  <c r="C51" i="4"/>
  <c r="D51" i="4"/>
  <c r="E51" i="4"/>
  <c r="F51" i="4"/>
  <c r="G51" i="4"/>
  <c r="I51" i="4"/>
  <c r="J51" i="4"/>
  <c r="K51" i="4"/>
  <c r="L51" i="4"/>
  <c r="N51" i="4"/>
  <c r="O51" i="4"/>
  <c r="P51" i="4"/>
  <c r="Q51" i="4"/>
  <c r="R51" i="4"/>
  <c r="T51" i="4"/>
  <c r="U51" i="4"/>
  <c r="V51" i="4"/>
  <c r="W51" i="4" s="1"/>
  <c r="AG51" i="4"/>
  <c r="AH51" i="4" s="1"/>
  <c r="AJ51" i="4"/>
  <c r="AL51" i="4"/>
  <c r="AM51" i="4"/>
  <c r="A52" i="4"/>
  <c r="C52" i="4"/>
  <c r="D52" i="4"/>
  <c r="E52" i="4"/>
  <c r="F52" i="4"/>
  <c r="G52" i="4"/>
  <c r="I52" i="4"/>
  <c r="J52" i="4"/>
  <c r="K52" i="4"/>
  <c r="L52" i="4"/>
  <c r="N52" i="4"/>
  <c r="O52" i="4"/>
  <c r="P52" i="4"/>
  <c r="Q52" i="4"/>
  <c r="R52" i="4"/>
  <c r="T52" i="4"/>
  <c r="U52" i="4"/>
  <c r="V52" i="4"/>
  <c r="W52" i="4" s="1"/>
  <c r="AG52" i="4"/>
  <c r="AH52" i="4" s="1"/>
  <c r="AJ52" i="4"/>
  <c r="AL52" i="4"/>
  <c r="AM52" i="4"/>
  <c r="A53" i="4"/>
  <c r="C53" i="4"/>
  <c r="D53" i="4"/>
  <c r="E53" i="4"/>
  <c r="F53" i="4"/>
  <c r="G53" i="4"/>
  <c r="I53" i="4"/>
  <c r="J53" i="4"/>
  <c r="K53" i="4"/>
  <c r="L53" i="4"/>
  <c r="N53" i="4"/>
  <c r="O53" i="4"/>
  <c r="P53" i="4"/>
  <c r="Q53" i="4"/>
  <c r="R53" i="4"/>
  <c r="T53" i="4"/>
  <c r="U53" i="4"/>
  <c r="V53" i="4"/>
  <c r="W53" i="4" s="1"/>
  <c r="AG53" i="4"/>
  <c r="AH53" i="4" s="1"/>
  <c r="AJ53" i="4"/>
  <c r="AL53" i="4"/>
  <c r="AM53" i="4"/>
  <c r="A54" i="4"/>
  <c r="C54" i="4"/>
  <c r="D54" i="4"/>
  <c r="E54" i="4"/>
  <c r="F54" i="4"/>
  <c r="G54" i="4"/>
  <c r="I54" i="4"/>
  <c r="J54" i="4"/>
  <c r="K54" i="4"/>
  <c r="L54" i="4"/>
  <c r="N54" i="4"/>
  <c r="O54" i="4"/>
  <c r="P54" i="4"/>
  <c r="Q54" i="4"/>
  <c r="R54" i="4"/>
  <c r="T54" i="4"/>
  <c r="U54" i="4"/>
  <c r="V54" i="4"/>
  <c r="W54" i="4" s="1"/>
  <c r="AG54" i="4"/>
  <c r="AH54" i="4" s="1"/>
  <c r="AJ54" i="4"/>
  <c r="AL54" i="4"/>
  <c r="AM54" i="4"/>
  <c r="A55" i="4"/>
  <c r="C55" i="4"/>
  <c r="D55" i="4"/>
  <c r="E55" i="4"/>
  <c r="F55" i="4"/>
  <c r="G55" i="4"/>
  <c r="I55" i="4"/>
  <c r="J55" i="4"/>
  <c r="K55" i="4"/>
  <c r="L55" i="4"/>
  <c r="N55" i="4"/>
  <c r="O55" i="4"/>
  <c r="P55" i="4"/>
  <c r="Q55" i="4"/>
  <c r="R55" i="4"/>
  <c r="T55" i="4"/>
  <c r="U55" i="4"/>
  <c r="V55" i="4"/>
  <c r="W55" i="4" s="1"/>
  <c r="AG55" i="4"/>
  <c r="AH55" i="4" s="1"/>
  <c r="AJ55" i="4"/>
  <c r="AL55" i="4"/>
  <c r="AM55" i="4"/>
  <c r="A56" i="4"/>
  <c r="C56" i="4"/>
  <c r="D56" i="4"/>
  <c r="E56" i="4"/>
  <c r="F56" i="4"/>
  <c r="G56" i="4"/>
  <c r="I56" i="4"/>
  <c r="J56" i="4"/>
  <c r="K56" i="4"/>
  <c r="L56" i="4"/>
  <c r="N56" i="4"/>
  <c r="O56" i="4"/>
  <c r="P56" i="4"/>
  <c r="Q56" i="4"/>
  <c r="R56" i="4"/>
  <c r="T56" i="4"/>
  <c r="U56" i="4"/>
  <c r="V56" i="4"/>
  <c r="W56" i="4" s="1"/>
  <c r="AG56" i="4"/>
  <c r="AH56" i="4" s="1"/>
  <c r="AJ56" i="4"/>
  <c r="AL56" i="4"/>
  <c r="AM56" i="4"/>
  <c r="A57" i="4"/>
  <c r="C57" i="4"/>
  <c r="D57" i="4"/>
  <c r="E57" i="4"/>
  <c r="F57" i="4"/>
  <c r="G57" i="4"/>
  <c r="I57" i="4"/>
  <c r="J57" i="4"/>
  <c r="K57" i="4"/>
  <c r="L57" i="4"/>
  <c r="N57" i="4"/>
  <c r="O57" i="4"/>
  <c r="P57" i="4"/>
  <c r="Q57" i="4"/>
  <c r="R57" i="4"/>
  <c r="T57" i="4"/>
  <c r="U57" i="4"/>
  <c r="V57" i="4"/>
  <c r="W57" i="4" s="1"/>
  <c r="AG57" i="4"/>
  <c r="AH57" i="4" s="1"/>
  <c r="AJ57" i="4"/>
  <c r="AL57" i="4"/>
  <c r="AM57" i="4"/>
  <c r="A58" i="4"/>
  <c r="C58" i="4"/>
  <c r="D58" i="4"/>
  <c r="E58" i="4"/>
  <c r="F58" i="4"/>
  <c r="G58" i="4"/>
  <c r="I58" i="4"/>
  <c r="J58" i="4"/>
  <c r="K58" i="4"/>
  <c r="L58" i="4"/>
  <c r="N58" i="4"/>
  <c r="O58" i="4"/>
  <c r="P58" i="4"/>
  <c r="Q58" i="4"/>
  <c r="R58" i="4"/>
  <c r="T58" i="4"/>
  <c r="U58" i="4"/>
  <c r="V58" i="4"/>
  <c r="W58" i="4" s="1"/>
  <c r="AG58" i="4"/>
  <c r="AH58" i="4" s="1"/>
  <c r="AJ58" i="4"/>
  <c r="AL58" i="4"/>
  <c r="AM58" i="4"/>
  <c r="A59" i="4"/>
  <c r="C59" i="4"/>
  <c r="D59" i="4"/>
  <c r="E59" i="4"/>
  <c r="F59" i="4"/>
  <c r="G59" i="4"/>
  <c r="I59" i="4"/>
  <c r="J59" i="4"/>
  <c r="K59" i="4"/>
  <c r="L59" i="4"/>
  <c r="N59" i="4"/>
  <c r="O59" i="4"/>
  <c r="P59" i="4"/>
  <c r="Q59" i="4"/>
  <c r="R59" i="4"/>
  <c r="T59" i="4"/>
  <c r="U59" i="4"/>
  <c r="V59" i="4"/>
  <c r="W59" i="4" s="1"/>
  <c r="AG59" i="4"/>
  <c r="AH59" i="4" s="1"/>
  <c r="AJ59" i="4"/>
  <c r="AL59" i="4"/>
  <c r="AM59" i="4"/>
  <c r="A60" i="4"/>
  <c r="C60" i="4"/>
  <c r="D60" i="4"/>
  <c r="E60" i="4"/>
  <c r="F60" i="4"/>
  <c r="G60" i="4"/>
  <c r="I60" i="4"/>
  <c r="J60" i="4"/>
  <c r="K60" i="4"/>
  <c r="L60" i="4"/>
  <c r="N60" i="4"/>
  <c r="O60" i="4"/>
  <c r="P60" i="4"/>
  <c r="Q60" i="4"/>
  <c r="R60" i="4"/>
  <c r="T60" i="4"/>
  <c r="U60" i="4"/>
  <c r="V60" i="4"/>
  <c r="W60" i="4" s="1"/>
  <c r="AG60" i="4"/>
  <c r="AH60" i="4" s="1"/>
  <c r="AJ60" i="4"/>
  <c r="AL60" i="4"/>
  <c r="AM60" i="4"/>
  <c r="A61" i="4"/>
  <c r="C61" i="4"/>
  <c r="D61" i="4"/>
  <c r="E61" i="4"/>
  <c r="F61" i="4"/>
  <c r="G61" i="4"/>
  <c r="I61" i="4"/>
  <c r="J61" i="4"/>
  <c r="K61" i="4"/>
  <c r="L61" i="4"/>
  <c r="N61" i="4"/>
  <c r="O61" i="4"/>
  <c r="P61" i="4"/>
  <c r="Q61" i="4"/>
  <c r="R61" i="4"/>
  <c r="T61" i="4"/>
  <c r="U61" i="4"/>
  <c r="V61" i="4"/>
  <c r="W61" i="4" s="1"/>
  <c r="AG61" i="4"/>
  <c r="AH61" i="4" s="1"/>
  <c r="AJ61" i="4"/>
  <c r="AL61" i="4"/>
  <c r="AM61" i="4"/>
  <c r="A62" i="4"/>
  <c r="C62" i="4"/>
  <c r="D62" i="4"/>
  <c r="E62" i="4"/>
  <c r="F62" i="4"/>
  <c r="G62" i="4"/>
  <c r="I62" i="4"/>
  <c r="J62" i="4"/>
  <c r="K62" i="4"/>
  <c r="L62" i="4"/>
  <c r="N62" i="4"/>
  <c r="O62" i="4"/>
  <c r="P62" i="4"/>
  <c r="Q62" i="4"/>
  <c r="R62" i="4"/>
  <c r="T62" i="4"/>
  <c r="U62" i="4"/>
  <c r="V62" i="4"/>
  <c r="W62" i="4" s="1"/>
  <c r="AG62" i="4"/>
  <c r="AH62" i="4" s="1"/>
  <c r="AJ62" i="4"/>
  <c r="AL62" i="4"/>
  <c r="AM62" i="4"/>
  <c r="A63" i="4"/>
  <c r="C63" i="4"/>
  <c r="D63" i="4"/>
  <c r="E63" i="4"/>
  <c r="F63" i="4"/>
  <c r="G63" i="4"/>
  <c r="I63" i="4"/>
  <c r="J63" i="4"/>
  <c r="K63" i="4"/>
  <c r="L63" i="4"/>
  <c r="N63" i="4"/>
  <c r="O63" i="4"/>
  <c r="P63" i="4"/>
  <c r="Q63" i="4"/>
  <c r="R63" i="4"/>
  <c r="T63" i="4"/>
  <c r="U63" i="4"/>
  <c r="V63" i="4"/>
  <c r="W63" i="4" s="1"/>
  <c r="AG63" i="4"/>
  <c r="AH63" i="4" s="1"/>
  <c r="AJ63" i="4"/>
  <c r="AL63" i="4"/>
  <c r="AM63" i="4"/>
  <c r="A64" i="4"/>
  <c r="C64" i="4"/>
  <c r="D64" i="4"/>
  <c r="E64" i="4"/>
  <c r="F64" i="4"/>
  <c r="G64" i="4"/>
  <c r="I64" i="4"/>
  <c r="J64" i="4"/>
  <c r="K64" i="4"/>
  <c r="L64" i="4"/>
  <c r="N64" i="4"/>
  <c r="O64" i="4"/>
  <c r="P64" i="4"/>
  <c r="Q64" i="4"/>
  <c r="R64" i="4"/>
  <c r="T64" i="4"/>
  <c r="U64" i="4"/>
  <c r="V64" i="4"/>
  <c r="W64" i="4" s="1"/>
  <c r="AG64" i="4"/>
  <c r="AH64" i="4" s="1"/>
  <c r="AJ64" i="4"/>
  <c r="AL64" i="4"/>
  <c r="AM64" i="4"/>
  <c r="A65" i="4"/>
  <c r="C65" i="4"/>
  <c r="D65" i="4"/>
  <c r="E65" i="4"/>
  <c r="F65" i="4"/>
  <c r="G65" i="4"/>
  <c r="I65" i="4"/>
  <c r="J65" i="4"/>
  <c r="K65" i="4"/>
  <c r="L65" i="4"/>
  <c r="N65" i="4"/>
  <c r="O65" i="4"/>
  <c r="P65" i="4"/>
  <c r="Q65" i="4"/>
  <c r="R65" i="4"/>
  <c r="T65" i="4"/>
  <c r="U65" i="4"/>
  <c r="V65" i="4"/>
  <c r="W65" i="4" s="1"/>
  <c r="AG65" i="4"/>
  <c r="AH65" i="4" s="1"/>
  <c r="AJ65" i="4"/>
  <c r="AL65" i="4"/>
  <c r="AM65" i="4"/>
  <c r="A66" i="4"/>
  <c r="C66" i="4"/>
  <c r="D66" i="4"/>
  <c r="E66" i="4"/>
  <c r="F66" i="4"/>
  <c r="G66" i="4"/>
  <c r="I66" i="4"/>
  <c r="J66" i="4"/>
  <c r="K66" i="4"/>
  <c r="L66" i="4"/>
  <c r="N66" i="4"/>
  <c r="O66" i="4"/>
  <c r="P66" i="4"/>
  <c r="Q66" i="4"/>
  <c r="R66" i="4"/>
  <c r="T66" i="4"/>
  <c r="U66" i="4"/>
  <c r="V66" i="4"/>
  <c r="W66" i="4" s="1"/>
  <c r="AG66" i="4"/>
  <c r="AH66" i="4" s="1"/>
  <c r="AJ66" i="4"/>
  <c r="AL66" i="4"/>
  <c r="AM66" i="4"/>
  <c r="A67" i="4"/>
  <c r="C67" i="4"/>
  <c r="D67" i="4"/>
  <c r="E67" i="4"/>
  <c r="F67" i="4"/>
  <c r="G67" i="4"/>
  <c r="I67" i="4"/>
  <c r="J67" i="4"/>
  <c r="K67" i="4"/>
  <c r="L67" i="4"/>
  <c r="N67" i="4"/>
  <c r="O67" i="4"/>
  <c r="P67" i="4"/>
  <c r="Q67" i="4"/>
  <c r="R67" i="4"/>
  <c r="T67" i="4"/>
  <c r="U67" i="4"/>
  <c r="V67" i="4"/>
  <c r="W67" i="4" s="1"/>
  <c r="AG67" i="4"/>
  <c r="AH67" i="4" s="1"/>
  <c r="AJ67" i="4"/>
  <c r="AL67" i="4"/>
  <c r="AM67" i="4"/>
  <c r="A68" i="4"/>
  <c r="C68" i="4"/>
  <c r="D68" i="4"/>
  <c r="E68" i="4"/>
  <c r="F68" i="4"/>
  <c r="G68" i="4"/>
  <c r="I68" i="4"/>
  <c r="J68" i="4"/>
  <c r="K68" i="4"/>
  <c r="L68" i="4"/>
  <c r="N68" i="4"/>
  <c r="O68" i="4"/>
  <c r="P68" i="4"/>
  <c r="Q68" i="4"/>
  <c r="R68" i="4"/>
  <c r="T68" i="4"/>
  <c r="U68" i="4"/>
  <c r="V68" i="4"/>
  <c r="W68" i="4" s="1"/>
  <c r="AG68" i="4"/>
  <c r="AH68" i="4" s="1"/>
  <c r="AJ68" i="4"/>
  <c r="AL68" i="4"/>
  <c r="AM68" i="4"/>
  <c r="A69" i="4"/>
  <c r="C69" i="4"/>
  <c r="D69" i="4"/>
  <c r="E69" i="4"/>
  <c r="F69" i="4"/>
  <c r="G69" i="4"/>
  <c r="I69" i="4"/>
  <c r="J69" i="4"/>
  <c r="K69" i="4"/>
  <c r="L69" i="4"/>
  <c r="N69" i="4"/>
  <c r="O69" i="4"/>
  <c r="P69" i="4"/>
  <c r="Q69" i="4"/>
  <c r="R69" i="4"/>
  <c r="T69" i="4"/>
  <c r="U69" i="4"/>
  <c r="V69" i="4"/>
  <c r="W69" i="4" s="1"/>
  <c r="AG69" i="4"/>
  <c r="AH69" i="4" s="1"/>
  <c r="AJ69" i="4"/>
  <c r="AL69" i="4"/>
  <c r="AM69" i="4"/>
  <c r="A70" i="4"/>
  <c r="C70" i="4"/>
  <c r="D70" i="4"/>
  <c r="E70" i="4"/>
  <c r="F70" i="4"/>
  <c r="G70" i="4"/>
  <c r="I70" i="4"/>
  <c r="J70" i="4"/>
  <c r="K70" i="4"/>
  <c r="L70" i="4"/>
  <c r="N70" i="4"/>
  <c r="O70" i="4"/>
  <c r="P70" i="4"/>
  <c r="Q70" i="4"/>
  <c r="R70" i="4"/>
  <c r="T70" i="4"/>
  <c r="U70" i="4"/>
  <c r="V70" i="4"/>
  <c r="W70" i="4" s="1"/>
  <c r="AG70" i="4"/>
  <c r="AH70" i="4" s="1"/>
  <c r="AJ70" i="4"/>
  <c r="AL70" i="4"/>
  <c r="AM70" i="4"/>
  <c r="A71" i="4"/>
  <c r="C71" i="4"/>
  <c r="D71" i="4"/>
  <c r="E71" i="4"/>
  <c r="F71" i="4"/>
  <c r="G71" i="4"/>
  <c r="I71" i="4"/>
  <c r="J71" i="4"/>
  <c r="K71" i="4"/>
  <c r="L71" i="4"/>
  <c r="N71" i="4"/>
  <c r="O71" i="4"/>
  <c r="P71" i="4"/>
  <c r="Q71" i="4"/>
  <c r="R71" i="4"/>
  <c r="T71" i="4"/>
  <c r="U71" i="4"/>
  <c r="V71" i="4"/>
  <c r="W71" i="4" s="1"/>
  <c r="AG71" i="4"/>
  <c r="AH71" i="4" s="1"/>
  <c r="AJ71" i="4"/>
  <c r="AL71" i="4"/>
  <c r="AM71" i="4"/>
  <c r="A72" i="4"/>
  <c r="C72" i="4"/>
  <c r="D72" i="4"/>
  <c r="E72" i="4"/>
  <c r="F72" i="4"/>
  <c r="G72" i="4"/>
  <c r="I72" i="4"/>
  <c r="J72" i="4"/>
  <c r="K72" i="4"/>
  <c r="L72" i="4"/>
  <c r="N72" i="4"/>
  <c r="O72" i="4"/>
  <c r="P72" i="4"/>
  <c r="Q72" i="4"/>
  <c r="R72" i="4"/>
  <c r="T72" i="4"/>
  <c r="U72" i="4"/>
  <c r="V72" i="4"/>
  <c r="W72" i="4" s="1"/>
  <c r="AG72" i="4"/>
  <c r="AH72" i="4" s="1"/>
  <c r="AJ72" i="4"/>
  <c r="AL72" i="4"/>
  <c r="AM72" i="4"/>
  <c r="A73" i="4"/>
  <c r="C73" i="4"/>
  <c r="D73" i="4"/>
  <c r="E73" i="4"/>
  <c r="F73" i="4"/>
  <c r="G73" i="4"/>
  <c r="I73" i="4"/>
  <c r="J73" i="4"/>
  <c r="K73" i="4"/>
  <c r="L73" i="4"/>
  <c r="N73" i="4"/>
  <c r="O73" i="4"/>
  <c r="P73" i="4"/>
  <c r="Q73" i="4"/>
  <c r="R73" i="4"/>
  <c r="T73" i="4"/>
  <c r="U73" i="4"/>
  <c r="V73" i="4"/>
  <c r="W73" i="4" s="1"/>
  <c r="AG73" i="4"/>
  <c r="AH73" i="4" s="1"/>
  <c r="AJ73" i="4"/>
  <c r="AL73" i="4"/>
  <c r="AM73" i="4"/>
  <c r="A74" i="4"/>
  <c r="C74" i="4"/>
  <c r="D74" i="4"/>
  <c r="E74" i="4"/>
  <c r="F74" i="4"/>
  <c r="G74" i="4"/>
  <c r="I74" i="4"/>
  <c r="J74" i="4"/>
  <c r="K74" i="4"/>
  <c r="L74" i="4"/>
  <c r="N74" i="4"/>
  <c r="O74" i="4"/>
  <c r="P74" i="4"/>
  <c r="Q74" i="4"/>
  <c r="R74" i="4"/>
  <c r="T74" i="4"/>
  <c r="U74" i="4"/>
  <c r="V74" i="4"/>
  <c r="W74" i="4" s="1"/>
  <c r="AG74" i="4"/>
  <c r="AH74" i="4" s="1"/>
  <c r="AJ74" i="4"/>
  <c r="AL74" i="4"/>
  <c r="AM74" i="4"/>
  <c r="A75" i="4"/>
  <c r="C75" i="4"/>
  <c r="D75" i="4"/>
  <c r="E75" i="4"/>
  <c r="F75" i="4"/>
  <c r="G75" i="4"/>
  <c r="I75" i="4"/>
  <c r="J75" i="4"/>
  <c r="K75" i="4"/>
  <c r="L75" i="4"/>
  <c r="N75" i="4"/>
  <c r="O75" i="4"/>
  <c r="P75" i="4"/>
  <c r="Q75" i="4"/>
  <c r="R75" i="4"/>
  <c r="T75" i="4"/>
  <c r="U75" i="4"/>
  <c r="V75" i="4"/>
  <c r="W75" i="4" s="1"/>
  <c r="AG75" i="4"/>
  <c r="AH75" i="4" s="1"/>
  <c r="AJ75" i="4"/>
  <c r="AL75" i="4"/>
  <c r="AM75" i="4"/>
  <c r="A76" i="4"/>
  <c r="C76" i="4"/>
  <c r="D76" i="4"/>
  <c r="E76" i="4"/>
  <c r="F76" i="4"/>
  <c r="G76" i="4"/>
  <c r="I76" i="4"/>
  <c r="J76" i="4"/>
  <c r="K76" i="4"/>
  <c r="L76" i="4"/>
  <c r="N76" i="4"/>
  <c r="O76" i="4"/>
  <c r="P76" i="4"/>
  <c r="Q76" i="4"/>
  <c r="R76" i="4"/>
  <c r="T76" i="4"/>
  <c r="U76" i="4"/>
  <c r="V76" i="4"/>
  <c r="W76" i="4" s="1"/>
  <c r="AG76" i="4"/>
  <c r="AH76" i="4" s="1"/>
  <c r="AJ76" i="4"/>
  <c r="AL76" i="4"/>
  <c r="AM76" i="4"/>
  <c r="A77" i="4"/>
  <c r="C77" i="4"/>
  <c r="D77" i="4"/>
  <c r="E77" i="4"/>
  <c r="F77" i="4"/>
  <c r="G77" i="4"/>
  <c r="I77" i="4"/>
  <c r="J77" i="4"/>
  <c r="K77" i="4"/>
  <c r="L77" i="4"/>
  <c r="N77" i="4"/>
  <c r="O77" i="4"/>
  <c r="P77" i="4"/>
  <c r="Q77" i="4"/>
  <c r="R77" i="4"/>
  <c r="T77" i="4"/>
  <c r="U77" i="4"/>
  <c r="V77" i="4"/>
  <c r="W77" i="4" s="1"/>
  <c r="AG77" i="4"/>
  <c r="AH77" i="4" s="1"/>
  <c r="AJ77" i="4"/>
  <c r="AL77" i="4"/>
  <c r="AM77" i="4"/>
  <c r="A78" i="4"/>
  <c r="C78" i="4"/>
  <c r="D78" i="4"/>
  <c r="E78" i="4"/>
  <c r="F78" i="4"/>
  <c r="G78" i="4"/>
  <c r="I78" i="4"/>
  <c r="J78" i="4"/>
  <c r="K78" i="4"/>
  <c r="L78" i="4"/>
  <c r="N78" i="4"/>
  <c r="O78" i="4"/>
  <c r="P78" i="4"/>
  <c r="Q78" i="4"/>
  <c r="R78" i="4"/>
  <c r="T78" i="4"/>
  <c r="U78" i="4"/>
  <c r="V78" i="4"/>
  <c r="W78" i="4" s="1"/>
  <c r="AG78" i="4"/>
  <c r="AH78" i="4" s="1"/>
  <c r="AJ78" i="4"/>
  <c r="AL78" i="4"/>
  <c r="AM78" i="4"/>
  <c r="A79" i="4"/>
  <c r="C79" i="4"/>
  <c r="D79" i="4"/>
  <c r="E79" i="4"/>
  <c r="F79" i="4"/>
  <c r="G79" i="4"/>
  <c r="I79" i="4"/>
  <c r="J79" i="4"/>
  <c r="K79" i="4"/>
  <c r="L79" i="4"/>
  <c r="N79" i="4"/>
  <c r="O79" i="4"/>
  <c r="P79" i="4"/>
  <c r="Q79" i="4"/>
  <c r="R79" i="4"/>
  <c r="T79" i="4"/>
  <c r="U79" i="4"/>
  <c r="V79" i="4"/>
  <c r="W79" i="4" s="1"/>
  <c r="AG79" i="4"/>
  <c r="AH79" i="4" s="1"/>
  <c r="AJ79" i="4"/>
  <c r="AL79" i="4"/>
  <c r="AM79" i="4"/>
  <c r="A80" i="4"/>
  <c r="C80" i="4"/>
  <c r="D80" i="4"/>
  <c r="E80" i="4"/>
  <c r="F80" i="4"/>
  <c r="G80" i="4"/>
  <c r="I80" i="4"/>
  <c r="J80" i="4"/>
  <c r="K80" i="4"/>
  <c r="L80" i="4"/>
  <c r="N80" i="4"/>
  <c r="O80" i="4"/>
  <c r="P80" i="4"/>
  <c r="Q80" i="4"/>
  <c r="R80" i="4"/>
  <c r="T80" i="4"/>
  <c r="U80" i="4"/>
  <c r="V80" i="4"/>
  <c r="W80" i="4" s="1"/>
  <c r="AG80" i="4"/>
  <c r="AH80" i="4" s="1"/>
  <c r="AJ80" i="4"/>
  <c r="AL80" i="4"/>
  <c r="AM80" i="4"/>
  <c r="A81" i="4"/>
  <c r="C81" i="4"/>
  <c r="D81" i="4"/>
  <c r="E81" i="4"/>
  <c r="F81" i="4"/>
  <c r="G81" i="4"/>
  <c r="I81" i="4"/>
  <c r="J81" i="4"/>
  <c r="K81" i="4"/>
  <c r="L81" i="4"/>
  <c r="N81" i="4"/>
  <c r="O81" i="4"/>
  <c r="P81" i="4"/>
  <c r="Q81" i="4"/>
  <c r="R81" i="4"/>
  <c r="T81" i="4"/>
  <c r="U81" i="4"/>
  <c r="V81" i="4"/>
  <c r="W81" i="4" s="1"/>
  <c r="AG81" i="4"/>
  <c r="AH81" i="4" s="1"/>
  <c r="AJ81" i="4"/>
  <c r="AL81" i="4"/>
  <c r="AM81" i="4"/>
  <c r="A82" i="4"/>
  <c r="C82" i="4"/>
  <c r="D82" i="4"/>
  <c r="E82" i="4"/>
  <c r="F82" i="4"/>
  <c r="G82" i="4"/>
  <c r="I82" i="4"/>
  <c r="J82" i="4"/>
  <c r="K82" i="4"/>
  <c r="L82" i="4"/>
  <c r="N82" i="4"/>
  <c r="O82" i="4"/>
  <c r="P82" i="4"/>
  <c r="Q82" i="4"/>
  <c r="R82" i="4"/>
  <c r="T82" i="4"/>
  <c r="U82" i="4"/>
  <c r="V82" i="4"/>
  <c r="W82" i="4" s="1"/>
  <c r="AG82" i="4"/>
  <c r="AH82" i="4" s="1"/>
  <c r="AJ82" i="4"/>
  <c r="AL82" i="4"/>
  <c r="AM82" i="4"/>
  <c r="A83" i="4"/>
  <c r="C83" i="4"/>
  <c r="D83" i="4"/>
  <c r="E83" i="4"/>
  <c r="F83" i="4"/>
  <c r="G83" i="4"/>
  <c r="I83" i="4"/>
  <c r="J83" i="4"/>
  <c r="K83" i="4"/>
  <c r="L83" i="4"/>
  <c r="N83" i="4"/>
  <c r="O83" i="4"/>
  <c r="P83" i="4"/>
  <c r="Q83" i="4"/>
  <c r="R83" i="4"/>
  <c r="T83" i="4"/>
  <c r="U83" i="4"/>
  <c r="V83" i="4"/>
  <c r="W83" i="4" s="1"/>
  <c r="AG83" i="4"/>
  <c r="AH83" i="4" s="1"/>
  <c r="AJ83" i="4"/>
  <c r="AL83" i="4"/>
  <c r="AM83" i="4"/>
  <c r="A84" i="4"/>
  <c r="C84" i="4"/>
  <c r="D84" i="4"/>
  <c r="E84" i="4"/>
  <c r="F84" i="4"/>
  <c r="G84" i="4"/>
  <c r="I84" i="4"/>
  <c r="J84" i="4"/>
  <c r="K84" i="4"/>
  <c r="L84" i="4"/>
  <c r="N84" i="4"/>
  <c r="O84" i="4"/>
  <c r="P84" i="4"/>
  <c r="Q84" i="4"/>
  <c r="R84" i="4"/>
  <c r="T84" i="4"/>
  <c r="U84" i="4"/>
  <c r="V84" i="4"/>
  <c r="W84" i="4" s="1"/>
  <c r="AG84" i="4"/>
  <c r="AH84" i="4" s="1"/>
  <c r="AJ84" i="4"/>
  <c r="AL84" i="4"/>
  <c r="AM84" i="4"/>
  <c r="A85" i="4"/>
  <c r="C85" i="4"/>
  <c r="D85" i="4"/>
  <c r="E85" i="4"/>
  <c r="F85" i="4"/>
  <c r="G85" i="4"/>
  <c r="I85" i="4"/>
  <c r="J85" i="4"/>
  <c r="K85" i="4"/>
  <c r="L85" i="4"/>
  <c r="N85" i="4"/>
  <c r="O85" i="4"/>
  <c r="P85" i="4"/>
  <c r="Q85" i="4"/>
  <c r="R85" i="4"/>
  <c r="T85" i="4"/>
  <c r="U85" i="4"/>
  <c r="V85" i="4"/>
  <c r="W85" i="4" s="1"/>
  <c r="AG85" i="4"/>
  <c r="AH85" i="4" s="1"/>
  <c r="AJ85" i="4"/>
  <c r="AL85" i="4"/>
  <c r="AM85" i="4"/>
  <c r="A86" i="4"/>
  <c r="C86" i="4"/>
  <c r="D86" i="4"/>
  <c r="E86" i="4"/>
  <c r="F86" i="4"/>
  <c r="G86" i="4"/>
  <c r="I86" i="4"/>
  <c r="J86" i="4"/>
  <c r="K86" i="4"/>
  <c r="L86" i="4"/>
  <c r="N86" i="4"/>
  <c r="O86" i="4"/>
  <c r="P86" i="4"/>
  <c r="Q86" i="4"/>
  <c r="R86" i="4"/>
  <c r="T86" i="4"/>
  <c r="U86" i="4"/>
  <c r="V86" i="4"/>
  <c r="W86" i="4" s="1"/>
  <c r="AG86" i="4"/>
  <c r="AH86" i="4" s="1"/>
  <c r="AJ86" i="4"/>
  <c r="AL86" i="4"/>
  <c r="AM86" i="4"/>
  <c r="A87" i="4"/>
  <c r="C87" i="4"/>
  <c r="D87" i="4"/>
  <c r="E87" i="4"/>
  <c r="F87" i="4"/>
  <c r="G87" i="4"/>
  <c r="I87" i="4"/>
  <c r="J87" i="4"/>
  <c r="K87" i="4"/>
  <c r="L87" i="4"/>
  <c r="N87" i="4"/>
  <c r="O87" i="4"/>
  <c r="P87" i="4"/>
  <c r="Q87" i="4"/>
  <c r="R87" i="4"/>
  <c r="T87" i="4"/>
  <c r="U87" i="4"/>
  <c r="V87" i="4"/>
  <c r="W87" i="4" s="1"/>
  <c r="AG87" i="4"/>
  <c r="AH87" i="4" s="1"/>
  <c r="AJ87" i="4"/>
  <c r="AL87" i="4"/>
  <c r="AM87" i="4"/>
  <c r="A88" i="4"/>
  <c r="C88" i="4"/>
  <c r="D88" i="4"/>
  <c r="E88" i="4"/>
  <c r="F88" i="4"/>
  <c r="G88" i="4"/>
  <c r="I88" i="4"/>
  <c r="J88" i="4"/>
  <c r="K88" i="4"/>
  <c r="L88" i="4"/>
  <c r="N88" i="4"/>
  <c r="O88" i="4"/>
  <c r="P88" i="4"/>
  <c r="Q88" i="4"/>
  <c r="R88" i="4"/>
  <c r="T88" i="4"/>
  <c r="U88" i="4"/>
  <c r="V88" i="4"/>
  <c r="W88" i="4" s="1"/>
  <c r="AG88" i="4"/>
  <c r="AH88" i="4" s="1"/>
  <c r="AJ88" i="4"/>
  <c r="AL88" i="4"/>
  <c r="AM88" i="4"/>
  <c r="A89" i="4"/>
  <c r="C89" i="4"/>
  <c r="D89" i="4"/>
  <c r="E89" i="4"/>
  <c r="F89" i="4"/>
  <c r="G89" i="4"/>
  <c r="I89" i="4"/>
  <c r="J89" i="4"/>
  <c r="K89" i="4"/>
  <c r="L89" i="4"/>
  <c r="N89" i="4"/>
  <c r="O89" i="4"/>
  <c r="P89" i="4"/>
  <c r="Q89" i="4"/>
  <c r="R89" i="4"/>
  <c r="T89" i="4"/>
  <c r="U89" i="4"/>
  <c r="V89" i="4"/>
  <c r="W89" i="4" s="1"/>
  <c r="AG89" i="4"/>
  <c r="AH89" i="4" s="1"/>
  <c r="AJ89" i="4"/>
  <c r="AL89" i="4"/>
  <c r="AM89" i="4"/>
  <c r="A90" i="4"/>
  <c r="C90" i="4"/>
  <c r="D90" i="4"/>
  <c r="E90" i="4"/>
  <c r="F90" i="4"/>
  <c r="G90" i="4"/>
  <c r="I90" i="4"/>
  <c r="J90" i="4"/>
  <c r="K90" i="4"/>
  <c r="L90" i="4"/>
  <c r="N90" i="4"/>
  <c r="O90" i="4"/>
  <c r="P90" i="4"/>
  <c r="Q90" i="4"/>
  <c r="R90" i="4"/>
  <c r="T90" i="4"/>
  <c r="U90" i="4"/>
  <c r="V90" i="4"/>
  <c r="W90" i="4" s="1"/>
  <c r="AG90" i="4"/>
  <c r="AH90" i="4" s="1"/>
  <c r="AJ90" i="4"/>
  <c r="AL90" i="4"/>
  <c r="AM90" i="4"/>
  <c r="A91" i="4"/>
  <c r="C91" i="4"/>
  <c r="D91" i="4"/>
  <c r="E91" i="4"/>
  <c r="F91" i="4"/>
  <c r="G91" i="4"/>
  <c r="I91" i="4"/>
  <c r="J91" i="4"/>
  <c r="K91" i="4"/>
  <c r="L91" i="4"/>
  <c r="N91" i="4"/>
  <c r="O91" i="4"/>
  <c r="P91" i="4"/>
  <c r="Q91" i="4"/>
  <c r="R91" i="4"/>
  <c r="T91" i="4"/>
  <c r="U91" i="4"/>
  <c r="V91" i="4"/>
  <c r="W91" i="4" s="1"/>
  <c r="AG91" i="4"/>
  <c r="AH91" i="4" s="1"/>
  <c r="AJ91" i="4"/>
  <c r="AL91" i="4"/>
  <c r="AM91" i="4"/>
  <c r="A92" i="4"/>
  <c r="C92" i="4"/>
  <c r="D92" i="4"/>
  <c r="E92" i="4"/>
  <c r="F92" i="4"/>
  <c r="G92" i="4"/>
  <c r="I92" i="4"/>
  <c r="J92" i="4"/>
  <c r="K92" i="4"/>
  <c r="L92" i="4"/>
  <c r="N92" i="4"/>
  <c r="O92" i="4"/>
  <c r="P92" i="4"/>
  <c r="Q92" i="4"/>
  <c r="R92" i="4"/>
  <c r="T92" i="4"/>
  <c r="U92" i="4"/>
  <c r="V92" i="4"/>
  <c r="W92" i="4" s="1"/>
  <c r="AG92" i="4"/>
  <c r="AH92" i="4" s="1"/>
  <c r="AJ92" i="4"/>
  <c r="AL92" i="4"/>
  <c r="AM92" i="4"/>
  <c r="A93" i="4"/>
  <c r="C93" i="4"/>
  <c r="D93" i="4"/>
  <c r="E93" i="4"/>
  <c r="F93" i="4"/>
  <c r="G93" i="4"/>
  <c r="I93" i="4"/>
  <c r="J93" i="4"/>
  <c r="K93" i="4"/>
  <c r="L93" i="4"/>
  <c r="N93" i="4"/>
  <c r="O93" i="4"/>
  <c r="P93" i="4"/>
  <c r="Q93" i="4"/>
  <c r="R93" i="4"/>
  <c r="T93" i="4"/>
  <c r="U93" i="4"/>
  <c r="V93" i="4"/>
  <c r="W93" i="4" s="1"/>
  <c r="AG93" i="4"/>
  <c r="AH93" i="4" s="1"/>
  <c r="AJ93" i="4"/>
  <c r="AL93" i="4"/>
  <c r="AM93" i="4"/>
  <c r="A94" i="4"/>
  <c r="C94" i="4"/>
  <c r="D94" i="4"/>
  <c r="E94" i="4"/>
  <c r="F94" i="4"/>
  <c r="G94" i="4"/>
  <c r="I94" i="4"/>
  <c r="J94" i="4"/>
  <c r="K94" i="4"/>
  <c r="L94" i="4"/>
  <c r="N94" i="4"/>
  <c r="O94" i="4"/>
  <c r="P94" i="4"/>
  <c r="Q94" i="4"/>
  <c r="R94" i="4"/>
  <c r="T94" i="4"/>
  <c r="U94" i="4"/>
  <c r="V94" i="4"/>
  <c r="W94" i="4" s="1"/>
  <c r="AG94" i="4"/>
  <c r="AH94" i="4" s="1"/>
  <c r="AJ94" i="4"/>
  <c r="AL94" i="4"/>
  <c r="AM94" i="4"/>
  <c r="A95" i="4"/>
  <c r="C95" i="4"/>
  <c r="D95" i="4"/>
  <c r="E95" i="4"/>
  <c r="F95" i="4"/>
  <c r="G95" i="4"/>
  <c r="I95" i="4"/>
  <c r="J95" i="4"/>
  <c r="K95" i="4"/>
  <c r="L95" i="4"/>
  <c r="N95" i="4"/>
  <c r="O95" i="4"/>
  <c r="P95" i="4"/>
  <c r="Q95" i="4"/>
  <c r="R95" i="4"/>
  <c r="T95" i="4"/>
  <c r="U95" i="4"/>
  <c r="V95" i="4"/>
  <c r="W95" i="4" s="1"/>
  <c r="AG95" i="4"/>
  <c r="AH95" i="4" s="1"/>
  <c r="AJ95" i="4"/>
  <c r="AL95" i="4"/>
  <c r="AM95" i="4"/>
  <c r="A96" i="4"/>
  <c r="C96" i="4"/>
  <c r="D96" i="4"/>
  <c r="E96" i="4"/>
  <c r="F96" i="4"/>
  <c r="G96" i="4"/>
  <c r="I96" i="4"/>
  <c r="J96" i="4"/>
  <c r="K96" i="4"/>
  <c r="L96" i="4"/>
  <c r="N96" i="4"/>
  <c r="O96" i="4"/>
  <c r="P96" i="4"/>
  <c r="Q96" i="4"/>
  <c r="R96" i="4"/>
  <c r="T96" i="4"/>
  <c r="U96" i="4"/>
  <c r="V96" i="4"/>
  <c r="W96" i="4" s="1"/>
  <c r="AG96" i="4"/>
  <c r="AH96" i="4" s="1"/>
  <c r="AJ96" i="4"/>
  <c r="AL96" i="4"/>
  <c r="AM96" i="4"/>
  <c r="A97" i="4"/>
  <c r="C97" i="4"/>
  <c r="D97" i="4"/>
  <c r="E97" i="4"/>
  <c r="F97" i="4"/>
  <c r="G97" i="4"/>
  <c r="I97" i="4"/>
  <c r="J97" i="4"/>
  <c r="K97" i="4"/>
  <c r="L97" i="4"/>
  <c r="N97" i="4"/>
  <c r="O97" i="4"/>
  <c r="P97" i="4"/>
  <c r="Q97" i="4"/>
  <c r="R97" i="4"/>
  <c r="T97" i="4"/>
  <c r="U97" i="4"/>
  <c r="V97" i="4"/>
  <c r="W97" i="4" s="1"/>
  <c r="AG97" i="4"/>
  <c r="AH97" i="4" s="1"/>
  <c r="AJ97" i="4"/>
  <c r="AL97" i="4"/>
  <c r="AM97" i="4"/>
  <c r="A98" i="4"/>
  <c r="C98" i="4"/>
  <c r="D98" i="4"/>
  <c r="E98" i="4"/>
  <c r="F98" i="4"/>
  <c r="G98" i="4"/>
  <c r="I98" i="4"/>
  <c r="J98" i="4"/>
  <c r="K98" i="4"/>
  <c r="L98" i="4"/>
  <c r="N98" i="4"/>
  <c r="O98" i="4"/>
  <c r="P98" i="4"/>
  <c r="Q98" i="4"/>
  <c r="R98" i="4"/>
  <c r="T98" i="4"/>
  <c r="U98" i="4"/>
  <c r="V98" i="4"/>
  <c r="W98" i="4" s="1"/>
  <c r="AG98" i="4"/>
  <c r="AH98" i="4" s="1"/>
  <c r="AJ98" i="4"/>
  <c r="AL98" i="4"/>
  <c r="AM98" i="4"/>
  <c r="A99" i="4"/>
  <c r="C99" i="4"/>
  <c r="D99" i="4"/>
  <c r="E99" i="4"/>
  <c r="F99" i="4"/>
  <c r="G99" i="4"/>
  <c r="I99" i="4"/>
  <c r="J99" i="4"/>
  <c r="K99" i="4"/>
  <c r="L99" i="4"/>
  <c r="N99" i="4"/>
  <c r="O99" i="4"/>
  <c r="P99" i="4"/>
  <c r="Q99" i="4"/>
  <c r="R99" i="4"/>
  <c r="T99" i="4"/>
  <c r="U99" i="4"/>
  <c r="V99" i="4"/>
  <c r="W99" i="4" s="1"/>
  <c r="AG99" i="4"/>
  <c r="AH99" i="4" s="1"/>
  <c r="AJ99" i="4"/>
  <c r="AL99" i="4"/>
  <c r="AM99" i="4"/>
  <c r="A100" i="4"/>
  <c r="C100" i="4"/>
  <c r="D100" i="4"/>
  <c r="E100" i="4"/>
  <c r="F100" i="4"/>
  <c r="G100" i="4"/>
  <c r="I100" i="4"/>
  <c r="J100" i="4"/>
  <c r="K100" i="4"/>
  <c r="L100" i="4"/>
  <c r="N100" i="4"/>
  <c r="O100" i="4"/>
  <c r="P100" i="4"/>
  <c r="Q100" i="4"/>
  <c r="R100" i="4"/>
  <c r="T100" i="4"/>
  <c r="U100" i="4"/>
  <c r="V100" i="4"/>
  <c r="W100" i="4" s="1"/>
  <c r="AG100" i="4"/>
  <c r="AH100" i="4" s="1"/>
  <c r="AJ100" i="4"/>
  <c r="AL100" i="4"/>
  <c r="AM100" i="4"/>
  <c r="A101" i="4"/>
  <c r="C101" i="4"/>
  <c r="D101" i="4"/>
  <c r="E101" i="4"/>
  <c r="F101" i="4"/>
  <c r="G101" i="4"/>
  <c r="I101" i="4"/>
  <c r="J101" i="4"/>
  <c r="K101" i="4"/>
  <c r="L101" i="4"/>
  <c r="N101" i="4"/>
  <c r="O101" i="4"/>
  <c r="P101" i="4"/>
  <c r="Q101" i="4"/>
  <c r="R101" i="4"/>
  <c r="T101" i="4"/>
  <c r="U101" i="4"/>
  <c r="V101" i="4"/>
  <c r="W101" i="4" s="1"/>
  <c r="AG101" i="4"/>
  <c r="AH101" i="4" s="1"/>
  <c r="AJ101" i="4"/>
  <c r="AL101" i="4"/>
  <c r="AM101" i="4"/>
  <c r="A102" i="4"/>
  <c r="C102" i="4"/>
  <c r="D102" i="4"/>
  <c r="E102" i="4"/>
  <c r="F102" i="4"/>
  <c r="G102" i="4"/>
  <c r="I102" i="4"/>
  <c r="J102" i="4"/>
  <c r="K102" i="4"/>
  <c r="L102" i="4"/>
  <c r="N102" i="4"/>
  <c r="O102" i="4"/>
  <c r="P102" i="4"/>
  <c r="Q102" i="4"/>
  <c r="R102" i="4"/>
  <c r="T102" i="4"/>
  <c r="U102" i="4"/>
  <c r="V102" i="4"/>
  <c r="W102" i="4" s="1"/>
  <c r="AG102" i="4"/>
  <c r="AH102" i="4" s="1"/>
  <c r="AJ102" i="4"/>
  <c r="AL102" i="4"/>
  <c r="AM102" i="4"/>
  <c r="A103" i="4"/>
  <c r="C103" i="4"/>
  <c r="D103" i="4"/>
  <c r="E103" i="4"/>
  <c r="F103" i="4"/>
  <c r="G103" i="4"/>
  <c r="I103" i="4"/>
  <c r="J103" i="4"/>
  <c r="K103" i="4"/>
  <c r="L103" i="4"/>
  <c r="N103" i="4"/>
  <c r="O103" i="4"/>
  <c r="P103" i="4"/>
  <c r="Q103" i="4"/>
  <c r="R103" i="4"/>
  <c r="T103" i="4"/>
  <c r="U103" i="4"/>
  <c r="V103" i="4"/>
  <c r="W103" i="4" s="1"/>
  <c r="AG103" i="4"/>
  <c r="AH103" i="4" s="1"/>
  <c r="AJ103" i="4"/>
  <c r="AL103" i="4"/>
  <c r="AM103" i="4"/>
  <c r="A104" i="4"/>
  <c r="C104" i="4"/>
  <c r="D104" i="4"/>
  <c r="E104" i="4"/>
  <c r="F104" i="4"/>
  <c r="G104" i="4"/>
  <c r="I104" i="4"/>
  <c r="J104" i="4"/>
  <c r="K104" i="4"/>
  <c r="L104" i="4"/>
  <c r="N104" i="4"/>
  <c r="O104" i="4"/>
  <c r="P104" i="4"/>
  <c r="Q104" i="4"/>
  <c r="R104" i="4"/>
  <c r="T104" i="4"/>
  <c r="U104" i="4"/>
  <c r="V104" i="4"/>
  <c r="W104" i="4" s="1"/>
  <c r="AG104" i="4"/>
  <c r="AH104" i="4" s="1"/>
  <c r="AJ104" i="4"/>
  <c r="AL104" i="4"/>
  <c r="AM104" i="4"/>
  <c r="A105" i="4"/>
  <c r="C105" i="4"/>
  <c r="D105" i="4"/>
  <c r="E105" i="4"/>
  <c r="F105" i="4"/>
  <c r="G105" i="4"/>
  <c r="I105" i="4"/>
  <c r="J105" i="4"/>
  <c r="K105" i="4"/>
  <c r="L105" i="4"/>
  <c r="N105" i="4"/>
  <c r="O105" i="4"/>
  <c r="P105" i="4"/>
  <c r="Q105" i="4"/>
  <c r="R105" i="4"/>
  <c r="T105" i="4"/>
  <c r="U105" i="4"/>
  <c r="V105" i="4"/>
  <c r="W105" i="4" s="1"/>
  <c r="AG105" i="4"/>
  <c r="AH105" i="4" s="1"/>
  <c r="AJ105" i="4"/>
  <c r="AL105" i="4"/>
  <c r="AM105" i="4"/>
  <c r="A106" i="4"/>
  <c r="C106" i="4"/>
  <c r="D106" i="4"/>
  <c r="E106" i="4"/>
  <c r="F106" i="4"/>
  <c r="G106" i="4"/>
  <c r="I106" i="4"/>
  <c r="J106" i="4"/>
  <c r="K106" i="4"/>
  <c r="L106" i="4"/>
  <c r="N106" i="4"/>
  <c r="O106" i="4"/>
  <c r="P106" i="4"/>
  <c r="Q106" i="4"/>
  <c r="R106" i="4"/>
  <c r="T106" i="4"/>
  <c r="U106" i="4"/>
  <c r="V106" i="4"/>
  <c r="W106" i="4" s="1"/>
  <c r="AG106" i="4"/>
  <c r="AH106" i="4" s="1"/>
  <c r="AJ106" i="4"/>
  <c r="AL106" i="4"/>
  <c r="AM106" i="4"/>
  <c r="A107" i="4"/>
  <c r="C107" i="4"/>
  <c r="D107" i="4"/>
  <c r="E107" i="4"/>
  <c r="F107" i="4"/>
  <c r="G107" i="4"/>
  <c r="I107" i="4"/>
  <c r="J107" i="4"/>
  <c r="K107" i="4"/>
  <c r="L107" i="4"/>
  <c r="N107" i="4"/>
  <c r="O107" i="4"/>
  <c r="P107" i="4"/>
  <c r="Q107" i="4"/>
  <c r="R107" i="4"/>
  <c r="T107" i="4"/>
  <c r="U107" i="4"/>
  <c r="V107" i="4"/>
  <c r="W107" i="4" s="1"/>
  <c r="AG107" i="4"/>
  <c r="AH107" i="4" s="1"/>
  <c r="AJ107" i="4"/>
  <c r="AL107" i="4"/>
  <c r="AM107" i="4"/>
  <c r="A108" i="4"/>
  <c r="C108" i="4"/>
  <c r="D108" i="4"/>
  <c r="E108" i="4"/>
  <c r="F108" i="4"/>
  <c r="G108" i="4"/>
  <c r="I108" i="4"/>
  <c r="J108" i="4"/>
  <c r="K108" i="4"/>
  <c r="L108" i="4"/>
  <c r="N108" i="4"/>
  <c r="O108" i="4"/>
  <c r="P108" i="4"/>
  <c r="Q108" i="4"/>
  <c r="R108" i="4"/>
  <c r="T108" i="4"/>
  <c r="U108" i="4"/>
  <c r="V108" i="4"/>
  <c r="W108" i="4" s="1"/>
  <c r="AG108" i="4"/>
  <c r="AH108" i="4" s="1"/>
  <c r="AJ108" i="4"/>
  <c r="AL108" i="4"/>
  <c r="AM108" i="4"/>
  <c r="A109" i="4"/>
  <c r="C109" i="4"/>
  <c r="D109" i="4"/>
  <c r="E109" i="4"/>
  <c r="F109" i="4"/>
  <c r="G109" i="4"/>
  <c r="I109" i="4"/>
  <c r="J109" i="4"/>
  <c r="K109" i="4"/>
  <c r="L109" i="4"/>
  <c r="N109" i="4"/>
  <c r="O109" i="4"/>
  <c r="P109" i="4"/>
  <c r="Q109" i="4"/>
  <c r="R109" i="4"/>
  <c r="T109" i="4"/>
  <c r="U109" i="4"/>
  <c r="V109" i="4"/>
  <c r="W109" i="4" s="1"/>
  <c r="AG109" i="4"/>
  <c r="AH109" i="4" s="1"/>
  <c r="AJ109" i="4"/>
  <c r="AL109" i="4"/>
  <c r="AM109" i="4"/>
  <c r="A110" i="4"/>
  <c r="C110" i="4"/>
  <c r="D110" i="4"/>
  <c r="E110" i="4"/>
  <c r="F110" i="4"/>
  <c r="G110" i="4"/>
  <c r="I110" i="4"/>
  <c r="J110" i="4"/>
  <c r="K110" i="4"/>
  <c r="L110" i="4"/>
  <c r="N110" i="4"/>
  <c r="O110" i="4"/>
  <c r="P110" i="4"/>
  <c r="Q110" i="4"/>
  <c r="R110" i="4"/>
  <c r="T110" i="4"/>
  <c r="U110" i="4"/>
  <c r="V110" i="4"/>
  <c r="W110" i="4" s="1"/>
  <c r="AG110" i="4"/>
  <c r="AH110" i="4" s="1"/>
  <c r="AJ110" i="4"/>
  <c r="AL110" i="4"/>
  <c r="AM110" i="4"/>
  <c r="A111" i="4"/>
  <c r="C111" i="4"/>
  <c r="D111" i="4"/>
  <c r="E111" i="4"/>
  <c r="F111" i="4"/>
  <c r="G111" i="4"/>
  <c r="I111" i="4"/>
  <c r="J111" i="4"/>
  <c r="K111" i="4"/>
  <c r="L111" i="4"/>
  <c r="N111" i="4"/>
  <c r="O111" i="4"/>
  <c r="P111" i="4"/>
  <c r="Q111" i="4"/>
  <c r="R111" i="4"/>
  <c r="T111" i="4"/>
  <c r="U111" i="4"/>
  <c r="V111" i="4"/>
  <c r="W111" i="4" s="1"/>
  <c r="AG111" i="4"/>
  <c r="AH111" i="4" s="1"/>
  <c r="AJ111" i="4"/>
  <c r="AL111" i="4"/>
  <c r="AM111" i="4"/>
  <c r="A112" i="4"/>
  <c r="C112" i="4"/>
  <c r="D112" i="4"/>
  <c r="E112" i="4"/>
  <c r="F112" i="4"/>
  <c r="G112" i="4"/>
  <c r="I112" i="4"/>
  <c r="J112" i="4"/>
  <c r="K112" i="4"/>
  <c r="L112" i="4"/>
  <c r="N112" i="4"/>
  <c r="O112" i="4"/>
  <c r="P112" i="4"/>
  <c r="Q112" i="4"/>
  <c r="R112" i="4"/>
  <c r="T112" i="4"/>
  <c r="U112" i="4"/>
  <c r="V112" i="4"/>
  <c r="W112" i="4" s="1"/>
  <c r="AG112" i="4"/>
  <c r="AH112" i="4" s="1"/>
  <c r="AJ112" i="4"/>
  <c r="AL112" i="4"/>
  <c r="AM112" i="4"/>
  <c r="A113" i="4"/>
  <c r="C113" i="4"/>
  <c r="D113" i="4"/>
  <c r="E113" i="4"/>
  <c r="F113" i="4"/>
  <c r="G113" i="4"/>
  <c r="I113" i="4"/>
  <c r="J113" i="4"/>
  <c r="K113" i="4"/>
  <c r="L113" i="4"/>
  <c r="N113" i="4"/>
  <c r="O113" i="4"/>
  <c r="P113" i="4"/>
  <c r="Q113" i="4"/>
  <c r="R113" i="4"/>
  <c r="T113" i="4"/>
  <c r="U113" i="4"/>
  <c r="V113" i="4"/>
  <c r="W113" i="4" s="1"/>
  <c r="AG113" i="4"/>
  <c r="AH113" i="4" s="1"/>
  <c r="AJ113" i="4"/>
  <c r="AL113" i="4"/>
  <c r="AM113" i="4"/>
  <c r="A114" i="4"/>
  <c r="C114" i="4"/>
  <c r="D114" i="4"/>
  <c r="E114" i="4"/>
  <c r="F114" i="4"/>
  <c r="G114" i="4"/>
  <c r="I114" i="4"/>
  <c r="J114" i="4"/>
  <c r="K114" i="4"/>
  <c r="L114" i="4"/>
  <c r="N114" i="4"/>
  <c r="O114" i="4"/>
  <c r="P114" i="4"/>
  <c r="Q114" i="4"/>
  <c r="R114" i="4"/>
  <c r="T114" i="4"/>
  <c r="U114" i="4"/>
  <c r="V114" i="4"/>
  <c r="W114" i="4" s="1"/>
  <c r="AG114" i="4"/>
  <c r="AH114" i="4" s="1"/>
  <c r="AJ114" i="4"/>
  <c r="AL114" i="4"/>
  <c r="AM114" i="4"/>
  <c r="A115" i="4"/>
  <c r="C115" i="4"/>
  <c r="D115" i="4"/>
  <c r="E115" i="4"/>
  <c r="F115" i="4"/>
  <c r="G115" i="4"/>
  <c r="I115" i="4"/>
  <c r="J115" i="4"/>
  <c r="K115" i="4"/>
  <c r="L115" i="4"/>
  <c r="N115" i="4"/>
  <c r="O115" i="4"/>
  <c r="P115" i="4"/>
  <c r="Q115" i="4"/>
  <c r="R115" i="4"/>
  <c r="T115" i="4"/>
  <c r="U115" i="4"/>
  <c r="V115" i="4"/>
  <c r="W115" i="4" s="1"/>
  <c r="AG115" i="4"/>
  <c r="AH115" i="4" s="1"/>
  <c r="AJ115" i="4"/>
  <c r="AL115" i="4"/>
  <c r="AM115" i="4"/>
  <c r="A116" i="4"/>
  <c r="C116" i="4"/>
  <c r="D116" i="4"/>
  <c r="E116" i="4"/>
  <c r="F116" i="4"/>
  <c r="G116" i="4"/>
  <c r="I116" i="4"/>
  <c r="J116" i="4"/>
  <c r="K116" i="4"/>
  <c r="L116" i="4"/>
  <c r="N116" i="4"/>
  <c r="O116" i="4"/>
  <c r="P116" i="4"/>
  <c r="Q116" i="4"/>
  <c r="R116" i="4"/>
  <c r="T116" i="4"/>
  <c r="U116" i="4"/>
  <c r="V116" i="4"/>
  <c r="W116" i="4" s="1"/>
  <c r="AG116" i="4"/>
  <c r="AH116" i="4" s="1"/>
  <c r="AJ116" i="4"/>
  <c r="AL116" i="4"/>
  <c r="AM116" i="4"/>
  <c r="A117" i="4"/>
  <c r="C117" i="4"/>
  <c r="D117" i="4"/>
  <c r="E117" i="4"/>
  <c r="F117" i="4"/>
  <c r="G117" i="4"/>
  <c r="I117" i="4"/>
  <c r="J117" i="4"/>
  <c r="K117" i="4"/>
  <c r="L117" i="4"/>
  <c r="N117" i="4"/>
  <c r="O117" i="4"/>
  <c r="P117" i="4"/>
  <c r="Q117" i="4"/>
  <c r="R117" i="4"/>
  <c r="T117" i="4"/>
  <c r="U117" i="4"/>
  <c r="V117" i="4"/>
  <c r="W117" i="4" s="1"/>
  <c r="AG117" i="4"/>
  <c r="AH117" i="4" s="1"/>
  <c r="AJ117" i="4"/>
  <c r="AL117" i="4"/>
  <c r="AM117" i="4"/>
  <c r="A118" i="4"/>
  <c r="C118" i="4"/>
  <c r="D118" i="4"/>
  <c r="E118" i="4"/>
  <c r="F118" i="4"/>
  <c r="G118" i="4"/>
  <c r="I118" i="4"/>
  <c r="J118" i="4"/>
  <c r="K118" i="4"/>
  <c r="L118" i="4"/>
  <c r="N118" i="4"/>
  <c r="O118" i="4"/>
  <c r="P118" i="4"/>
  <c r="Q118" i="4"/>
  <c r="R118" i="4"/>
  <c r="T118" i="4"/>
  <c r="U118" i="4"/>
  <c r="V118" i="4"/>
  <c r="W118" i="4" s="1"/>
  <c r="AG118" i="4"/>
  <c r="AH118" i="4" s="1"/>
  <c r="AJ118" i="4"/>
  <c r="AL118" i="4"/>
  <c r="AM118" i="4"/>
  <c r="A119" i="4"/>
  <c r="C119" i="4"/>
  <c r="D119" i="4"/>
  <c r="E119" i="4"/>
  <c r="F119" i="4"/>
  <c r="G119" i="4"/>
  <c r="I119" i="4"/>
  <c r="J119" i="4"/>
  <c r="K119" i="4"/>
  <c r="L119" i="4"/>
  <c r="N119" i="4"/>
  <c r="O119" i="4"/>
  <c r="P119" i="4"/>
  <c r="Q119" i="4"/>
  <c r="R119" i="4"/>
  <c r="T119" i="4"/>
  <c r="U119" i="4"/>
  <c r="V119" i="4"/>
  <c r="W119" i="4" s="1"/>
  <c r="AG119" i="4"/>
  <c r="AH119" i="4" s="1"/>
  <c r="AJ119" i="4"/>
  <c r="AL119" i="4"/>
  <c r="AM119" i="4"/>
  <c r="A120" i="4"/>
  <c r="C120" i="4"/>
  <c r="D120" i="4"/>
  <c r="E120" i="4"/>
  <c r="F120" i="4"/>
  <c r="G120" i="4"/>
  <c r="I120" i="4"/>
  <c r="J120" i="4"/>
  <c r="K120" i="4"/>
  <c r="L120" i="4"/>
  <c r="N120" i="4"/>
  <c r="O120" i="4"/>
  <c r="P120" i="4"/>
  <c r="Q120" i="4"/>
  <c r="R120" i="4"/>
  <c r="T120" i="4"/>
  <c r="U120" i="4"/>
  <c r="V120" i="4"/>
  <c r="W120" i="4" s="1"/>
  <c r="AG120" i="4"/>
  <c r="AH120" i="4" s="1"/>
  <c r="AJ120" i="4"/>
  <c r="AL120" i="4"/>
  <c r="AM120" i="4"/>
  <c r="A121" i="4"/>
  <c r="C121" i="4"/>
  <c r="D121" i="4"/>
  <c r="E121" i="4"/>
  <c r="F121" i="4"/>
  <c r="G121" i="4"/>
  <c r="I121" i="4"/>
  <c r="J121" i="4"/>
  <c r="K121" i="4"/>
  <c r="L121" i="4"/>
  <c r="N121" i="4"/>
  <c r="O121" i="4"/>
  <c r="P121" i="4"/>
  <c r="Q121" i="4"/>
  <c r="R121" i="4"/>
  <c r="T121" i="4"/>
  <c r="U121" i="4"/>
  <c r="V121" i="4"/>
  <c r="W121" i="4" s="1"/>
  <c r="AG121" i="4"/>
  <c r="AH121" i="4" s="1"/>
  <c r="AJ121" i="4"/>
  <c r="AL121" i="4"/>
  <c r="AM121" i="4"/>
  <c r="A122" i="4"/>
  <c r="C122" i="4"/>
  <c r="D122" i="4"/>
  <c r="E122" i="4"/>
  <c r="F122" i="4"/>
  <c r="G122" i="4"/>
  <c r="I122" i="4"/>
  <c r="J122" i="4"/>
  <c r="K122" i="4"/>
  <c r="L122" i="4"/>
  <c r="N122" i="4"/>
  <c r="O122" i="4"/>
  <c r="P122" i="4"/>
  <c r="Q122" i="4"/>
  <c r="R122" i="4"/>
  <c r="T122" i="4"/>
  <c r="U122" i="4"/>
  <c r="V122" i="4"/>
  <c r="W122" i="4" s="1"/>
  <c r="AG122" i="4"/>
  <c r="AH122" i="4" s="1"/>
  <c r="AJ122" i="4"/>
  <c r="AL122" i="4"/>
  <c r="AM122" i="4"/>
  <c r="A123" i="4"/>
  <c r="C123" i="4"/>
  <c r="D123" i="4"/>
  <c r="E123" i="4"/>
  <c r="F123" i="4"/>
  <c r="G123" i="4"/>
  <c r="I123" i="4"/>
  <c r="J123" i="4"/>
  <c r="K123" i="4"/>
  <c r="L123" i="4"/>
  <c r="N123" i="4"/>
  <c r="O123" i="4"/>
  <c r="P123" i="4"/>
  <c r="Q123" i="4"/>
  <c r="R123" i="4"/>
  <c r="T123" i="4"/>
  <c r="U123" i="4"/>
  <c r="V123" i="4"/>
  <c r="W123" i="4" s="1"/>
  <c r="AG123" i="4"/>
  <c r="AH123" i="4" s="1"/>
  <c r="AJ123" i="4"/>
  <c r="AL123" i="4"/>
  <c r="AM123" i="4"/>
  <c r="A124" i="4"/>
  <c r="C124" i="4"/>
  <c r="D124" i="4"/>
  <c r="E124" i="4"/>
  <c r="F124" i="4"/>
  <c r="G124" i="4"/>
  <c r="I124" i="4"/>
  <c r="J124" i="4"/>
  <c r="K124" i="4"/>
  <c r="L124" i="4"/>
  <c r="N124" i="4"/>
  <c r="O124" i="4"/>
  <c r="P124" i="4"/>
  <c r="Q124" i="4"/>
  <c r="R124" i="4"/>
  <c r="T124" i="4"/>
  <c r="U124" i="4"/>
  <c r="V124" i="4"/>
  <c r="W124" i="4" s="1"/>
  <c r="AG124" i="4"/>
  <c r="AH124" i="4" s="1"/>
  <c r="AJ124" i="4"/>
  <c r="AL124" i="4"/>
  <c r="AM124" i="4"/>
  <c r="A125" i="4"/>
  <c r="C125" i="4"/>
  <c r="D125" i="4"/>
  <c r="E125" i="4"/>
  <c r="F125" i="4"/>
  <c r="G125" i="4"/>
  <c r="I125" i="4"/>
  <c r="J125" i="4"/>
  <c r="K125" i="4"/>
  <c r="L125" i="4"/>
  <c r="N125" i="4"/>
  <c r="O125" i="4"/>
  <c r="P125" i="4"/>
  <c r="Q125" i="4"/>
  <c r="R125" i="4"/>
  <c r="T125" i="4"/>
  <c r="U125" i="4"/>
  <c r="V125" i="4"/>
  <c r="W125" i="4" s="1"/>
  <c r="AG125" i="4"/>
  <c r="AH125" i="4" s="1"/>
  <c r="AJ125" i="4"/>
  <c r="AL125" i="4"/>
  <c r="AM125" i="4"/>
  <c r="A126" i="4"/>
  <c r="C126" i="4"/>
  <c r="D126" i="4"/>
  <c r="E126" i="4"/>
  <c r="F126" i="4"/>
  <c r="G126" i="4"/>
  <c r="I126" i="4"/>
  <c r="J126" i="4"/>
  <c r="K126" i="4"/>
  <c r="L126" i="4"/>
  <c r="N126" i="4"/>
  <c r="O126" i="4"/>
  <c r="P126" i="4"/>
  <c r="Q126" i="4"/>
  <c r="R126" i="4"/>
  <c r="T126" i="4"/>
  <c r="U126" i="4"/>
  <c r="V126" i="4"/>
  <c r="W126" i="4" s="1"/>
  <c r="AG126" i="4"/>
  <c r="AH126" i="4" s="1"/>
  <c r="AJ126" i="4"/>
  <c r="AL126" i="4"/>
  <c r="AM126" i="4"/>
  <c r="A127" i="4"/>
  <c r="C127" i="4"/>
  <c r="D127" i="4"/>
  <c r="E127" i="4"/>
  <c r="F127" i="4"/>
  <c r="G127" i="4"/>
  <c r="I127" i="4"/>
  <c r="J127" i="4"/>
  <c r="K127" i="4"/>
  <c r="L127" i="4"/>
  <c r="N127" i="4"/>
  <c r="O127" i="4"/>
  <c r="P127" i="4"/>
  <c r="Q127" i="4"/>
  <c r="R127" i="4"/>
  <c r="T127" i="4"/>
  <c r="U127" i="4"/>
  <c r="V127" i="4"/>
  <c r="W127" i="4" s="1"/>
  <c r="AG127" i="4"/>
  <c r="AH127" i="4" s="1"/>
  <c r="AJ127" i="4"/>
  <c r="AL127" i="4"/>
  <c r="AM127" i="4"/>
  <c r="A128" i="4"/>
  <c r="C128" i="4"/>
  <c r="D128" i="4"/>
  <c r="E128" i="4"/>
  <c r="F128" i="4"/>
  <c r="G128" i="4"/>
  <c r="I128" i="4"/>
  <c r="J128" i="4"/>
  <c r="K128" i="4"/>
  <c r="L128" i="4"/>
  <c r="N128" i="4"/>
  <c r="O128" i="4"/>
  <c r="P128" i="4"/>
  <c r="Q128" i="4"/>
  <c r="R128" i="4"/>
  <c r="T128" i="4"/>
  <c r="U128" i="4"/>
  <c r="V128" i="4"/>
  <c r="W128" i="4" s="1"/>
  <c r="AG128" i="4"/>
  <c r="AH128" i="4" s="1"/>
  <c r="AJ128" i="4"/>
  <c r="AL128" i="4"/>
  <c r="AM128" i="4"/>
  <c r="A129" i="4"/>
  <c r="C129" i="4"/>
  <c r="D129" i="4"/>
  <c r="E129" i="4"/>
  <c r="F129" i="4"/>
  <c r="G129" i="4"/>
  <c r="I129" i="4"/>
  <c r="J129" i="4"/>
  <c r="K129" i="4"/>
  <c r="L129" i="4"/>
  <c r="N129" i="4"/>
  <c r="O129" i="4"/>
  <c r="P129" i="4"/>
  <c r="Q129" i="4"/>
  <c r="R129" i="4"/>
  <c r="T129" i="4"/>
  <c r="U129" i="4"/>
  <c r="V129" i="4"/>
  <c r="W129" i="4" s="1"/>
  <c r="AG129" i="4"/>
  <c r="AH129" i="4" s="1"/>
  <c r="AJ129" i="4"/>
  <c r="AL129" i="4"/>
  <c r="AM129" i="4"/>
  <c r="A130" i="4"/>
  <c r="C130" i="4"/>
  <c r="D130" i="4"/>
  <c r="E130" i="4"/>
  <c r="F130" i="4"/>
  <c r="G130" i="4"/>
  <c r="I130" i="4"/>
  <c r="J130" i="4"/>
  <c r="K130" i="4"/>
  <c r="L130" i="4"/>
  <c r="N130" i="4"/>
  <c r="O130" i="4"/>
  <c r="P130" i="4"/>
  <c r="Q130" i="4"/>
  <c r="R130" i="4"/>
  <c r="T130" i="4"/>
  <c r="U130" i="4"/>
  <c r="V130" i="4"/>
  <c r="W130" i="4" s="1"/>
  <c r="AG130" i="4"/>
  <c r="AH130" i="4" s="1"/>
  <c r="AJ130" i="4"/>
  <c r="AL130" i="4"/>
  <c r="AM130" i="4"/>
  <c r="A131" i="4"/>
  <c r="C131" i="4"/>
  <c r="D131" i="4"/>
  <c r="E131" i="4"/>
  <c r="F131" i="4"/>
  <c r="G131" i="4"/>
  <c r="I131" i="4"/>
  <c r="J131" i="4"/>
  <c r="K131" i="4"/>
  <c r="L131" i="4"/>
  <c r="N131" i="4"/>
  <c r="O131" i="4"/>
  <c r="P131" i="4"/>
  <c r="Q131" i="4"/>
  <c r="R131" i="4"/>
  <c r="T131" i="4"/>
  <c r="U131" i="4"/>
  <c r="V131" i="4"/>
  <c r="W131" i="4" s="1"/>
  <c r="AG131" i="4"/>
  <c r="AH131" i="4" s="1"/>
  <c r="AJ131" i="4"/>
  <c r="AL131" i="4"/>
  <c r="AM131" i="4"/>
  <c r="A132" i="4"/>
  <c r="C132" i="4"/>
  <c r="D132" i="4"/>
  <c r="E132" i="4"/>
  <c r="F132" i="4"/>
  <c r="G132" i="4"/>
  <c r="I132" i="4"/>
  <c r="J132" i="4"/>
  <c r="K132" i="4"/>
  <c r="L132" i="4"/>
  <c r="N132" i="4"/>
  <c r="O132" i="4"/>
  <c r="P132" i="4"/>
  <c r="Q132" i="4"/>
  <c r="R132" i="4"/>
  <c r="T132" i="4"/>
  <c r="U132" i="4"/>
  <c r="V132" i="4"/>
  <c r="W132" i="4" s="1"/>
  <c r="AG132" i="4"/>
  <c r="AH132" i="4" s="1"/>
  <c r="AJ132" i="4"/>
  <c r="AL132" i="4"/>
  <c r="AM132" i="4"/>
  <c r="A133" i="4"/>
  <c r="C133" i="4"/>
  <c r="D133" i="4"/>
  <c r="E133" i="4"/>
  <c r="F133" i="4"/>
  <c r="G133" i="4"/>
  <c r="I133" i="4"/>
  <c r="J133" i="4"/>
  <c r="K133" i="4"/>
  <c r="L133" i="4"/>
  <c r="N133" i="4"/>
  <c r="O133" i="4"/>
  <c r="P133" i="4"/>
  <c r="Q133" i="4"/>
  <c r="R133" i="4"/>
  <c r="T133" i="4"/>
  <c r="U133" i="4"/>
  <c r="V133" i="4"/>
  <c r="W133" i="4" s="1"/>
  <c r="AG133" i="4"/>
  <c r="AH133" i="4" s="1"/>
  <c r="AJ133" i="4"/>
  <c r="AL133" i="4"/>
  <c r="AM133" i="4"/>
  <c r="A134" i="4"/>
  <c r="C134" i="4"/>
  <c r="D134" i="4"/>
  <c r="E134" i="4"/>
  <c r="F134" i="4"/>
  <c r="G134" i="4"/>
  <c r="I134" i="4"/>
  <c r="J134" i="4"/>
  <c r="K134" i="4"/>
  <c r="L134" i="4"/>
  <c r="N134" i="4"/>
  <c r="O134" i="4"/>
  <c r="P134" i="4"/>
  <c r="Q134" i="4"/>
  <c r="R134" i="4"/>
  <c r="T134" i="4"/>
  <c r="U134" i="4"/>
  <c r="V134" i="4"/>
  <c r="W134" i="4" s="1"/>
  <c r="AG134" i="4"/>
  <c r="AH134" i="4" s="1"/>
  <c r="AJ134" i="4"/>
  <c r="AL134" i="4"/>
  <c r="AM134" i="4"/>
  <c r="A135" i="4"/>
  <c r="C135" i="4"/>
  <c r="D135" i="4"/>
  <c r="E135" i="4"/>
  <c r="F135" i="4"/>
  <c r="G135" i="4"/>
  <c r="I135" i="4"/>
  <c r="J135" i="4"/>
  <c r="K135" i="4"/>
  <c r="L135" i="4"/>
  <c r="N135" i="4"/>
  <c r="O135" i="4"/>
  <c r="P135" i="4"/>
  <c r="Q135" i="4"/>
  <c r="R135" i="4"/>
  <c r="T135" i="4"/>
  <c r="U135" i="4"/>
  <c r="V135" i="4"/>
  <c r="W135" i="4" s="1"/>
  <c r="AG135" i="4"/>
  <c r="AH135" i="4" s="1"/>
  <c r="AJ135" i="4"/>
  <c r="AL135" i="4"/>
  <c r="AM135" i="4"/>
  <c r="A136" i="4"/>
  <c r="C136" i="4"/>
  <c r="D136" i="4"/>
  <c r="E136" i="4"/>
  <c r="F136" i="4"/>
  <c r="G136" i="4"/>
  <c r="I136" i="4"/>
  <c r="J136" i="4"/>
  <c r="K136" i="4"/>
  <c r="L136" i="4"/>
  <c r="N136" i="4"/>
  <c r="O136" i="4"/>
  <c r="P136" i="4"/>
  <c r="Q136" i="4"/>
  <c r="R136" i="4"/>
  <c r="T136" i="4"/>
  <c r="U136" i="4"/>
  <c r="V136" i="4"/>
  <c r="W136" i="4" s="1"/>
  <c r="AG136" i="4"/>
  <c r="AH136" i="4" s="1"/>
  <c r="AJ136" i="4"/>
  <c r="AL136" i="4"/>
  <c r="AM136" i="4"/>
  <c r="A137" i="4"/>
  <c r="C137" i="4"/>
  <c r="D137" i="4"/>
  <c r="E137" i="4"/>
  <c r="F137" i="4"/>
  <c r="G137" i="4"/>
  <c r="I137" i="4"/>
  <c r="J137" i="4"/>
  <c r="K137" i="4"/>
  <c r="L137" i="4"/>
  <c r="N137" i="4"/>
  <c r="O137" i="4"/>
  <c r="P137" i="4"/>
  <c r="Q137" i="4"/>
  <c r="R137" i="4"/>
  <c r="T137" i="4"/>
  <c r="U137" i="4"/>
  <c r="V137" i="4"/>
  <c r="W137" i="4" s="1"/>
  <c r="AG137" i="4"/>
  <c r="AH137" i="4" s="1"/>
  <c r="AJ137" i="4"/>
  <c r="AL137" i="4"/>
  <c r="AM137" i="4"/>
  <c r="A138" i="4"/>
  <c r="C138" i="4"/>
  <c r="D138" i="4"/>
  <c r="E138" i="4"/>
  <c r="F138" i="4"/>
  <c r="G138" i="4"/>
  <c r="I138" i="4"/>
  <c r="J138" i="4"/>
  <c r="K138" i="4"/>
  <c r="L138" i="4"/>
  <c r="N138" i="4"/>
  <c r="O138" i="4"/>
  <c r="P138" i="4"/>
  <c r="Q138" i="4"/>
  <c r="R138" i="4"/>
  <c r="T138" i="4"/>
  <c r="U138" i="4"/>
  <c r="V138" i="4"/>
  <c r="W138" i="4" s="1"/>
  <c r="AG138" i="4"/>
  <c r="AH138" i="4" s="1"/>
  <c r="AJ138" i="4"/>
  <c r="AL138" i="4"/>
  <c r="AM138" i="4"/>
  <c r="A139" i="4"/>
  <c r="C139" i="4"/>
  <c r="D139" i="4"/>
  <c r="E139" i="4"/>
  <c r="F139" i="4"/>
  <c r="G139" i="4"/>
  <c r="I139" i="4"/>
  <c r="J139" i="4"/>
  <c r="K139" i="4"/>
  <c r="L139" i="4"/>
  <c r="N139" i="4"/>
  <c r="O139" i="4"/>
  <c r="P139" i="4"/>
  <c r="Q139" i="4"/>
  <c r="R139" i="4"/>
  <c r="T139" i="4"/>
  <c r="U139" i="4"/>
  <c r="V139" i="4"/>
  <c r="W139" i="4" s="1"/>
  <c r="AG139" i="4"/>
  <c r="AH139" i="4" s="1"/>
  <c r="AJ139" i="4"/>
  <c r="AL139" i="4"/>
  <c r="AM139" i="4"/>
  <c r="A140" i="4"/>
  <c r="C140" i="4"/>
  <c r="D140" i="4"/>
  <c r="E140" i="4"/>
  <c r="F140" i="4"/>
  <c r="G140" i="4"/>
  <c r="I140" i="4"/>
  <c r="J140" i="4"/>
  <c r="K140" i="4"/>
  <c r="L140" i="4"/>
  <c r="N140" i="4"/>
  <c r="O140" i="4"/>
  <c r="P140" i="4"/>
  <c r="Q140" i="4"/>
  <c r="R140" i="4"/>
  <c r="T140" i="4"/>
  <c r="U140" i="4"/>
  <c r="V140" i="4"/>
  <c r="W140" i="4" s="1"/>
  <c r="AG140" i="4"/>
  <c r="AH140" i="4" s="1"/>
  <c r="AJ140" i="4"/>
  <c r="AL140" i="4"/>
  <c r="AM140" i="4"/>
  <c r="A141" i="4"/>
  <c r="C141" i="4"/>
  <c r="D141" i="4"/>
  <c r="E141" i="4"/>
  <c r="F141" i="4"/>
  <c r="G141" i="4"/>
  <c r="I141" i="4"/>
  <c r="J141" i="4"/>
  <c r="K141" i="4"/>
  <c r="L141" i="4"/>
  <c r="N141" i="4"/>
  <c r="O141" i="4"/>
  <c r="P141" i="4"/>
  <c r="Q141" i="4"/>
  <c r="R141" i="4"/>
  <c r="T141" i="4"/>
  <c r="U141" i="4"/>
  <c r="V141" i="4"/>
  <c r="W141" i="4" s="1"/>
  <c r="AG141" i="4"/>
  <c r="AH141" i="4" s="1"/>
  <c r="AJ141" i="4"/>
  <c r="AL141" i="4"/>
  <c r="AM141" i="4"/>
  <c r="A142" i="4"/>
  <c r="C142" i="4"/>
  <c r="D142" i="4"/>
  <c r="E142" i="4"/>
  <c r="F142" i="4"/>
  <c r="G142" i="4"/>
  <c r="I142" i="4"/>
  <c r="J142" i="4"/>
  <c r="K142" i="4"/>
  <c r="L142" i="4"/>
  <c r="N142" i="4"/>
  <c r="O142" i="4"/>
  <c r="P142" i="4"/>
  <c r="Q142" i="4"/>
  <c r="R142" i="4"/>
  <c r="T142" i="4"/>
  <c r="U142" i="4"/>
  <c r="V142" i="4"/>
  <c r="W142" i="4" s="1"/>
  <c r="AG142" i="4"/>
  <c r="AH142" i="4" s="1"/>
  <c r="AJ142" i="4"/>
  <c r="AL142" i="4"/>
  <c r="AM142" i="4"/>
  <c r="A143" i="4"/>
  <c r="C143" i="4"/>
  <c r="D143" i="4"/>
  <c r="E143" i="4"/>
  <c r="F143" i="4"/>
  <c r="G143" i="4"/>
  <c r="I143" i="4"/>
  <c r="J143" i="4"/>
  <c r="K143" i="4"/>
  <c r="L143" i="4"/>
  <c r="N143" i="4"/>
  <c r="O143" i="4"/>
  <c r="P143" i="4"/>
  <c r="Q143" i="4"/>
  <c r="R143" i="4"/>
  <c r="T143" i="4"/>
  <c r="U143" i="4"/>
  <c r="V143" i="4"/>
  <c r="W143" i="4" s="1"/>
  <c r="AG143" i="4"/>
  <c r="AH143" i="4" s="1"/>
  <c r="AJ143" i="4"/>
  <c r="AL143" i="4"/>
  <c r="AM143" i="4"/>
  <c r="A144" i="4"/>
  <c r="C144" i="4"/>
  <c r="D144" i="4"/>
  <c r="E144" i="4"/>
  <c r="F144" i="4"/>
  <c r="G144" i="4"/>
  <c r="I144" i="4"/>
  <c r="J144" i="4"/>
  <c r="K144" i="4"/>
  <c r="L144" i="4"/>
  <c r="N144" i="4"/>
  <c r="O144" i="4"/>
  <c r="P144" i="4"/>
  <c r="Q144" i="4"/>
  <c r="R144" i="4"/>
  <c r="T144" i="4"/>
  <c r="U144" i="4"/>
  <c r="V144" i="4"/>
  <c r="W144" i="4" s="1"/>
  <c r="AG144" i="4"/>
  <c r="AH144" i="4" s="1"/>
  <c r="AJ144" i="4"/>
  <c r="AL144" i="4"/>
  <c r="AM144" i="4"/>
  <c r="A145" i="4"/>
  <c r="C145" i="4"/>
  <c r="D145" i="4"/>
  <c r="E145" i="4"/>
  <c r="F145" i="4"/>
  <c r="G145" i="4"/>
  <c r="I145" i="4"/>
  <c r="J145" i="4"/>
  <c r="K145" i="4"/>
  <c r="L145" i="4"/>
  <c r="N145" i="4"/>
  <c r="O145" i="4"/>
  <c r="P145" i="4"/>
  <c r="Q145" i="4"/>
  <c r="R145" i="4"/>
  <c r="T145" i="4"/>
  <c r="U145" i="4"/>
  <c r="V145" i="4"/>
  <c r="W145" i="4" s="1"/>
  <c r="AG145" i="4"/>
  <c r="AH145" i="4" s="1"/>
  <c r="AJ145" i="4"/>
  <c r="AL145" i="4"/>
  <c r="AM145" i="4"/>
  <c r="A146" i="4"/>
  <c r="C146" i="4"/>
  <c r="D146" i="4"/>
  <c r="E146" i="4"/>
  <c r="F146" i="4"/>
  <c r="G146" i="4"/>
  <c r="I146" i="4"/>
  <c r="J146" i="4"/>
  <c r="K146" i="4"/>
  <c r="L146" i="4"/>
  <c r="N146" i="4"/>
  <c r="O146" i="4"/>
  <c r="P146" i="4"/>
  <c r="Q146" i="4"/>
  <c r="R146" i="4"/>
  <c r="T146" i="4"/>
  <c r="U146" i="4"/>
  <c r="V146" i="4"/>
  <c r="W146" i="4" s="1"/>
  <c r="AG146" i="4"/>
  <c r="AH146" i="4" s="1"/>
  <c r="AJ146" i="4"/>
  <c r="AL146" i="4"/>
  <c r="AM146" i="4"/>
  <c r="A147" i="4"/>
  <c r="C147" i="4"/>
  <c r="D147" i="4"/>
  <c r="E147" i="4"/>
  <c r="F147" i="4"/>
  <c r="G147" i="4"/>
  <c r="I147" i="4"/>
  <c r="J147" i="4"/>
  <c r="K147" i="4"/>
  <c r="L147" i="4"/>
  <c r="N147" i="4"/>
  <c r="O147" i="4"/>
  <c r="P147" i="4"/>
  <c r="Q147" i="4"/>
  <c r="R147" i="4"/>
  <c r="T147" i="4"/>
  <c r="U147" i="4"/>
  <c r="V147" i="4"/>
  <c r="W147" i="4" s="1"/>
  <c r="AG147" i="4"/>
  <c r="AH147" i="4" s="1"/>
  <c r="AJ147" i="4"/>
  <c r="AL147" i="4"/>
  <c r="AM147" i="4"/>
  <c r="A148" i="4"/>
  <c r="C148" i="4"/>
  <c r="D148" i="4"/>
  <c r="E148" i="4"/>
  <c r="F148" i="4"/>
  <c r="G148" i="4"/>
  <c r="I148" i="4"/>
  <c r="J148" i="4"/>
  <c r="K148" i="4"/>
  <c r="L148" i="4"/>
  <c r="N148" i="4"/>
  <c r="O148" i="4"/>
  <c r="P148" i="4"/>
  <c r="Q148" i="4"/>
  <c r="R148" i="4"/>
  <c r="T148" i="4"/>
  <c r="U148" i="4"/>
  <c r="V148" i="4"/>
  <c r="W148" i="4" s="1"/>
  <c r="AG148" i="4"/>
  <c r="AH148" i="4" s="1"/>
  <c r="AJ148" i="4"/>
  <c r="AL148" i="4"/>
  <c r="AM148" i="4"/>
  <c r="A149" i="4"/>
  <c r="C149" i="4"/>
  <c r="D149" i="4"/>
  <c r="E149" i="4"/>
  <c r="F149" i="4"/>
  <c r="G149" i="4"/>
  <c r="I149" i="4"/>
  <c r="J149" i="4"/>
  <c r="K149" i="4"/>
  <c r="L149" i="4"/>
  <c r="N149" i="4"/>
  <c r="O149" i="4"/>
  <c r="P149" i="4"/>
  <c r="Q149" i="4"/>
  <c r="R149" i="4"/>
  <c r="T149" i="4"/>
  <c r="U149" i="4"/>
  <c r="V149" i="4"/>
  <c r="W149" i="4" s="1"/>
  <c r="AG149" i="4"/>
  <c r="AH149" i="4" s="1"/>
  <c r="AJ149" i="4"/>
  <c r="AL149" i="4"/>
  <c r="AM149" i="4"/>
  <c r="A150" i="4"/>
  <c r="C150" i="4"/>
  <c r="D150" i="4"/>
  <c r="E150" i="4"/>
  <c r="F150" i="4"/>
  <c r="G150" i="4"/>
  <c r="I150" i="4"/>
  <c r="J150" i="4"/>
  <c r="K150" i="4"/>
  <c r="L150" i="4"/>
  <c r="N150" i="4"/>
  <c r="O150" i="4"/>
  <c r="P150" i="4"/>
  <c r="Q150" i="4"/>
  <c r="R150" i="4"/>
  <c r="T150" i="4"/>
  <c r="U150" i="4"/>
  <c r="V150" i="4"/>
  <c r="W150" i="4" s="1"/>
  <c r="AG150" i="4"/>
  <c r="AH150" i="4" s="1"/>
  <c r="AJ150" i="4"/>
  <c r="AL150" i="4"/>
  <c r="AM150" i="4"/>
  <c r="A151" i="4"/>
  <c r="C151" i="4"/>
  <c r="D151" i="4"/>
  <c r="E151" i="4"/>
  <c r="F151" i="4"/>
  <c r="G151" i="4"/>
  <c r="I151" i="4"/>
  <c r="J151" i="4"/>
  <c r="K151" i="4"/>
  <c r="L151" i="4"/>
  <c r="N151" i="4"/>
  <c r="O151" i="4"/>
  <c r="P151" i="4"/>
  <c r="Q151" i="4"/>
  <c r="R151" i="4"/>
  <c r="T151" i="4"/>
  <c r="U151" i="4"/>
  <c r="V151" i="4"/>
  <c r="W151" i="4" s="1"/>
  <c r="AG151" i="4"/>
  <c r="AH151" i="4" s="1"/>
  <c r="AJ151" i="4"/>
  <c r="AL151" i="4"/>
  <c r="AM151" i="4"/>
  <c r="A152" i="4"/>
  <c r="C152" i="4"/>
  <c r="D152" i="4"/>
  <c r="E152" i="4"/>
  <c r="F152" i="4"/>
  <c r="G152" i="4"/>
  <c r="I152" i="4"/>
  <c r="J152" i="4"/>
  <c r="K152" i="4"/>
  <c r="L152" i="4"/>
  <c r="N152" i="4"/>
  <c r="O152" i="4"/>
  <c r="P152" i="4"/>
  <c r="Q152" i="4"/>
  <c r="R152" i="4"/>
  <c r="T152" i="4"/>
  <c r="U152" i="4"/>
  <c r="V152" i="4"/>
  <c r="W152" i="4" s="1"/>
  <c r="AG152" i="4"/>
  <c r="AH152" i="4" s="1"/>
  <c r="AJ152" i="4"/>
  <c r="AL152" i="4"/>
  <c r="AM152" i="4"/>
  <c r="A153" i="4"/>
  <c r="C153" i="4"/>
  <c r="D153" i="4"/>
  <c r="E153" i="4"/>
  <c r="F153" i="4"/>
  <c r="G153" i="4"/>
  <c r="I153" i="4"/>
  <c r="J153" i="4"/>
  <c r="K153" i="4"/>
  <c r="L153" i="4"/>
  <c r="N153" i="4"/>
  <c r="O153" i="4"/>
  <c r="P153" i="4"/>
  <c r="Q153" i="4"/>
  <c r="R153" i="4"/>
  <c r="T153" i="4"/>
  <c r="U153" i="4"/>
  <c r="V153" i="4"/>
  <c r="W153" i="4" s="1"/>
  <c r="AG153" i="4"/>
  <c r="AH153" i="4" s="1"/>
  <c r="AJ153" i="4"/>
  <c r="AL153" i="4"/>
  <c r="AM153" i="4"/>
  <c r="A154" i="4"/>
  <c r="C154" i="4"/>
  <c r="D154" i="4"/>
  <c r="E154" i="4"/>
  <c r="F154" i="4"/>
  <c r="G154" i="4"/>
  <c r="I154" i="4"/>
  <c r="J154" i="4"/>
  <c r="K154" i="4"/>
  <c r="L154" i="4"/>
  <c r="N154" i="4"/>
  <c r="O154" i="4"/>
  <c r="P154" i="4"/>
  <c r="Q154" i="4"/>
  <c r="R154" i="4"/>
  <c r="T154" i="4"/>
  <c r="U154" i="4"/>
  <c r="V154" i="4"/>
  <c r="W154" i="4" s="1"/>
  <c r="AG154" i="4"/>
  <c r="AH154" i="4" s="1"/>
  <c r="AJ154" i="4"/>
  <c r="AL154" i="4"/>
  <c r="AM154" i="4"/>
  <c r="A155" i="4"/>
  <c r="C155" i="4"/>
  <c r="D155" i="4"/>
  <c r="E155" i="4"/>
  <c r="F155" i="4"/>
  <c r="G155" i="4"/>
  <c r="I155" i="4"/>
  <c r="J155" i="4"/>
  <c r="K155" i="4"/>
  <c r="L155" i="4"/>
  <c r="N155" i="4"/>
  <c r="O155" i="4"/>
  <c r="P155" i="4"/>
  <c r="Q155" i="4"/>
  <c r="R155" i="4"/>
  <c r="T155" i="4"/>
  <c r="U155" i="4"/>
  <c r="V155" i="4"/>
  <c r="W155" i="4" s="1"/>
  <c r="AG155" i="4"/>
  <c r="AH155" i="4" s="1"/>
  <c r="AJ155" i="4"/>
  <c r="AL155" i="4"/>
  <c r="AM155" i="4"/>
  <c r="A156" i="4"/>
  <c r="C156" i="4"/>
  <c r="D156" i="4"/>
  <c r="E156" i="4"/>
  <c r="F156" i="4"/>
  <c r="G156" i="4"/>
  <c r="I156" i="4"/>
  <c r="J156" i="4"/>
  <c r="K156" i="4"/>
  <c r="L156" i="4"/>
  <c r="N156" i="4"/>
  <c r="O156" i="4"/>
  <c r="P156" i="4"/>
  <c r="Q156" i="4"/>
  <c r="R156" i="4"/>
  <c r="T156" i="4"/>
  <c r="U156" i="4"/>
  <c r="V156" i="4"/>
  <c r="W156" i="4" s="1"/>
  <c r="AG156" i="4"/>
  <c r="AH156" i="4" s="1"/>
  <c r="AJ156" i="4"/>
  <c r="AL156" i="4"/>
  <c r="AM156" i="4"/>
  <c r="A157" i="4"/>
  <c r="C157" i="4"/>
  <c r="D157" i="4"/>
  <c r="E157" i="4"/>
  <c r="F157" i="4"/>
  <c r="G157" i="4"/>
  <c r="I157" i="4"/>
  <c r="J157" i="4"/>
  <c r="K157" i="4"/>
  <c r="L157" i="4"/>
  <c r="N157" i="4"/>
  <c r="O157" i="4"/>
  <c r="P157" i="4"/>
  <c r="Q157" i="4"/>
  <c r="R157" i="4"/>
  <c r="T157" i="4"/>
  <c r="U157" i="4"/>
  <c r="V157" i="4"/>
  <c r="W157" i="4" s="1"/>
  <c r="AG157" i="4"/>
  <c r="AH157" i="4" s="1"/>
  <c r="AJ157" i="4"/>
  <c r="AL157" i="4"/>
  <c r="AM157" i="4"/>
  <c r="A158" i="4"/>
  <c r="C158" i="4"/>
  <c r="D158" i="4"/>
  <c r="E158" i="4"/>
  <c r="F158" i="4"/>
  <c r="G158" i="4"/>
  <c r="I158" i="4"/>
  <c r="J158" i="4"/>
  <c r="K158" i="4"/>
  <c r="L158" i="4"/>
  <c r="N158" i="4"/>
  <c r="O158" i="4"/>
  <c r="P158" i="4"/>
  <c r="Q158" i="4"/>
  <c r="R158" i="4"/>
  <c r="T158" i="4"/>
  <c r="U158" i="4"/>
  <c r="V158" i="4"/>
  <c r="W158" i="4" s="1"/>
  <c r="AG158" i="4"/>
  <c r="AH158" i="4" s="1"/>
  <c r="AJ158" i="4"/>
  <c r="AL158" i="4"/>
  <c r="AM158" i="4"/>
  <c r="A159" i="4"/>
  <c r="C159" i="4"/>
  <c r="D159" i="4"/>
  <c r="E159" i="4"/>
  <c r="F159" i="4"/>
  <c r="G159" i="4"/>
  <c r="I159" i="4"/>
  <c r="J159" i="4"/>
  <c r="K159" i="4"/>
  <c r="L159" i="4"/>
  <c r="N159" i="4"/>
  <c r="O159" i="4"/>
  <c r="P159" i="4"/>
  <c r="Q159" i="4"/>
  <c r="R159" i="4"/>
  <c r="T159" i="4"/>
  <c r="U159" i="4"/>
  <c r="V159" i="4"/>
  <c r="W159" i="4" s="1"/>
  <c r="AG159" i="4"/>
  <c r="AH159" i="4" s="1"/>
  <c r="AJ159" i="4"/>
  <c r="AL159" i="4"/>
  <c r="AM159" i="4"/>
  <c r="A160" i="4"/>
  <c r="C160" i="4"/>
  <c r="D160" i="4"/>
  <c r="E160" i="4"/>
  <c r="F160" i="4"/>
  <c r="G160" i="4"/>
  <c r="I160" i="4"/>
  <c r="J160" i="4"/>
  <c r="K160" i="4"/>
  <c r="L160" i="4"/>
  <c r="N160" i="4"/>
  <c r="O160" i="4"/>
  <c r="P160" i="4"/>
  <c r="Q160" i="4"/>
  <c r="R160" i="4"/>
  <c r="T160" i="4"/>
  <c r="U160" i="4"/>
  <c r="V160" i="4"/>
  <c r="W160" i="4" s="1"/>
  <c r="AG160" i="4"/>
  <c r="AH160" i="4" s="1"/>
  <c r="AJ160" i="4"/>
  <c r="AL160" i="4"/>
  <c r="AM160" i="4"/>
  <c r="A161" i="4"/>
  <c r="C161" i="4"/>
  <c r="D161" i="4"/>
  <c r="E161" i="4"/>
  <c r="F161" i="4"/>
  <c r="G161" i="4"/>
  <c r="I161" i="4"/>
  <c r="J161" i="4"/>
  <c r="K161" i="4"/>
  <c r="L161" i="4"/>
  <c r="N161" i="4"/>
  <c r="O161" i="4"/>
  <c r="P161" i="4"/>
  <c r="Q161" i="4"/>
  <c r="R161" i="4"/>
  <c r="T161" i="4"/>
  <c r="U161" i="4"/>
  <c r="V161" i="4"/>
  <c r="W161" i="4" s="1"/>
  <c r="AG161" i="4"/>
  <c r="AH161" i="4" s="1"/>
  <c r="AJ161" i="4"/>
  <c r="AL161" i="4"/>
  <c r="AM161" i="4"/>
  <c r="A162" i="4"/>
  <c r="C162" i="4"/>
  <c r="D162" i="4"/>
  <c r="E162" i="4"/>
  <c r="F162" i="4"/>
  <c r="G162" i="4"/>
  <c r="I162" i="4"/>
  <c r="J162" i="4"/>
  <c r="K162" i="4"/>
  <c r="L162" i="4"/>
  <c r="N162" i="4"/>
  <c r="O162" i="4"/>
  <c r="P162" i="4"/>
  <c r="Q162" i="4"/>
  <c r="R162" i="4"/>
  <c r="T162" i="4"/>
  <c r="U162" i="4"/>
  <c r="V162" i="4"/>
  <c r="W162" i="4" s="1"/>
  <c r="AG162" i="4"/>
  <c r="AH162" i="4" s="1"/>
  <c r="AJ162" i="4"/>
  <c r="AL162" i="4"/>
  <c r="AM162" i="4"/>
  <c r="A163" i="4"/>
  <c r="C163" i="4"/>
  <c r="D163" i="4"/>
  <c r="E163" i="4"/>
  <c r="F163" i="4"/>
  <c r="G163" i="4"/>
  <c r="I163" i="4"/>
  <c r="J163" i="4"/>
  <c r="K163" i="4"/>
  <c r="L163" i="4"/>
  <c r="N163" i="4"/>
  <c r="O163" i="4"/>
  <c r="P163" i="4"/>
  <c r="Q163" i="4"/>
  <c r="R163" i="4"/>
  <c r="T163" i="4"/>
  <c r="U163" i="4"/>
  <c r="V163" i="4"/>
  <c r="W163" i="4" s="1"/>
  <c r="AG163" i="4"/>
  <c r="AH163" i="4" s="1"/>
  <c r="AJ163" i="4"/>
  <c r="AL163" i="4"/>
  <c r="AM163" i="4"/>
  <c r="A164" i="4"/>
  <c r="C164" i="4"/>
  <c r="D164" i="4"/>
  <c r="E164" i="4"/>
  <c r="F164" i="4"/>
  <c r="G164" i="4"/>
  <c r="I164" i="4"/>
  <c r="J164" i="4"/>
  <c r="K164" i="4"/>
  <c r="L164" i="4"/>
  <c r="N164" i="4"/>
  <c r="O164" i="4"/>
  <c r="P164" i="4"/>
  <c r="Q164" i="4"/>
  <c r="R164" i="4"/>
  <c r="T164" i="4"/>
  <c r="U164" i="4"/>
  <c r="V164" i="4"/>
  <c r="W164" i="4" s="1"/>
  <c r="AG164" i="4"/>
  <c r="AH164" i="4" s="1"/>
  <c r="AJ164" i="4"/>
  <c r="AL164" i="4"/>
  <c r="AM164" i="4"/>
  <c r="A165" i="4"/>
  <c r="C165" i="4"/>
  <c r="D165" i="4"/>
  <c r="E165" i="4"/>
  <c r="F165" i="4"/>
  <c r="G165" i="4"/>
  <c r="I165" i="4"/>
  <c r="J165" i="4"/>
  <c r="K165" i="4"/>
  <c r="L165" i="4"/>
  <c r="N165" i="4"/>
  <c r="O165" i="4"/>
  <c r="P165" i="4"/>
  <c r="Q165" i="4"/>
  <c r="R165" i="4"/>
  <c r="T165" i="4"/>
  <c r="U165" i="4"/>
  <c r="V165" i="4"/>
  <c r="W165" i="4" s="1"/>
  <c r="AG165" i="4"/>
  <c r="AH165" i="4" s="1"/>
  <c r="AJ165" i="4"/>
  <c r="AL165" i="4"/>
  <c r="AM165" i="4"/>
  <c r="A166" i="4"/>
  <c r="C166" i="4"/>
  <c r="D166" i="4"/>
  <c r="E166" i="4"/>
  <c r="F166" i="4"/>
  <c r="G166" i="4"/>
  <c r="I166" i="4"/>
  <c r="J166" i="4"/>
  <c r="K166" i="4"/>
  <c r="L166" i="4"/>
  <c r="N166" i="4"/>
  <c r="O166" i="4"/>
  <c r="P166" i="4"/>
  <c r="Q166" i="4"/>
  <c r="R166" i="4"/>
  <c r="T166" i="4"/>
  <c r="U166" i="4"/>
  <c r="V166" i="4"/>
  <c r="W166" i="4" s="1"/>
  <c r="AG166" i="4"/>
  <c r="AH166" i="4" s="1"/>
  <c r="AJ166" i="4"/>
  <c r="AL166" i="4"/>
  <c r="AM166" i="4"/>
  <c r="A167" i="4"/>
  <c r="C167" i="4"/>
  <c r="D167" i="4"/>
  <c r="E167" i="4"/>
  <c r="F167" i="4"/>
  <c r="G167" i="4"/>
  <c r="I167" i="4"/>
  <c r="J167" i="4"/>
  <c r="K167" i="4"/>
  <c r="L167" i="4"/>
  <c r="N167" i="4"/>
  <c r="O167" i="4"/>
  <c r="P167" i="4"/>
  <c r="Q167" i="4"/>
  <c r="R167" i="4"/>
  <c r="T167" i="4"/>
  <c r="U167" i="4"/>
  <c r="V167" i="4"/>
  <c r="W167" i="4" s="1"/>
  <c r="AG167" i="4"/>
  <c r="AH167" i="4" s="1"/>
  <c r="AJ167" i="4"/>
  <c r="AL167" i="4"/>
  <c r="AM167" i="4"/>
  <c r="A168" i="4"/>
  <c r="C168" i="4"/>
  <c r="D168" i="4"/>
  <c r="E168" i="4"/>
  <c r="F168" i="4"/>
  <c r="G168" i="4"/>
  <c r="I168" i="4"/>
  <c r="J168" i="4"/>
  <c r="K168" i="4"/>
  <c r="L168" i="4"/>
  <c r="N168" i="4"/>
  <c r="O168" i="4"/>
  <c r="P168" i="4"/>
  <c r="Q168" i="4"/>
  <c r="R168" i="4"/>
  <c r="T168" i="4"/>
  <c r="U168" i="4"/>
  <c r="V168" i="4"/>
  <c r="W168" i="4" s="1"/>
  <c r="AG168" i="4"/>
  <c r="AH168" i="4" s="1"/>
  <c r="AJ168" i="4"/>
  <c r="AL168" i="4"/>
  <c r="AM168" i="4"/>
  <c r="A169" i="4"/>
  <c r="C169" i="4"/>
  <c r="D169" i="4"/>
  <c r="E169" i="4"/>
  <c r="F169" i="4"/>
  <c r="G169" i="4"/>
  <c r="I169" i="4"/>
  <c r="J169" i="4"/>
  <c r="K169" i="4"/>
  <c r="L169" i="4"/>
  <c r="N169" i="4"/>
  <c r="O169" i="4"/>
  <c r="P169" i="4"/>
  <c r="Q169" i="4"/>
  <c r="R169" i="4"/>
  <c r="T169" i="4"/>
  <c r="U169" i="4"/>
  <c r="V169" i="4"/>
  <c r="W169" i="4" s="1"/>
  <c r="AG169" i="4"/>
  <c r="AH169" i="4" s="1"/>
  <c r="AJ169" i="4"/>
  <c r="AL169" i="4"/>
  <c r="AM169" i="4"/>
  <c r="A170" i="4"/>
  <c r="C170" i="4"/>
  <c r="D170" i="4"/>
  <c r="E170" i="4"/>
  <c r="F170" i="4"/>
  <c r="G170" i="4"/>
  <c r="I170" i="4"/>
  <c r="J170" i="4"/>
  <c r="K170" i="4"/>
  <c r="L170" i="4"/>
  <c r="N170" i="4"/>
  <c r="O170" i="4"/>
  <c r="P170" i="4"/>
  <c r="Q170" i="4"/>
  <c r="R170" i="4"/>
  <c r="T170" i="4"/>
  <c r="U170" i="4"/>
  <c r="V170" i="4"/>
  <c r="W170" i="4" s="1"/>
  <c r="AG170" i="4"/>
  <c r="AH170" i="4" s="1"/>
  <c r="AJ170" i="4"/>
  <c r="AL170" i="4"/>
  <c r="AM170" i="4"/>
  <c r="A171" i="4"/>
  <c r="C171" i="4"/>
  <c r="D171" i="4"/>
  <c r="E171" i="4"/>
  <c r="F171" i="4"/>
  <c r="G171" i="4"/>
  <c r="I171" i="4"/>
  <c r="J171" i="4"/>
  <c r="K171" i="4"/>
  <c r="L171" i="4"/>
  <c r="N171" i="4"/>
  <c r="O171" i="4"/>
  <c r="P171" i="4"/>
  <c r="Q171" i="4"/>
  <c r="R171" i="4"/>
  <c r="T171" i="4"/>
  <c r="U171" i="4"/>
  <c r="V171" i="4"/>
  <c r="W171" i="4" s="1"/>
  <c r="AG171" i="4"/>
  <c r="AH171" i="4" s="1"/>
  <c r="AJ171" i="4"/>
  <c r="AL171" i="4"/>
  <c r="AM171" i="4"/>
  <c r="A172" i="4"/>
  <c r="C172" i="4"/>
  <c r="D172" i="4"/>
  <c r="E172" i="4"/>
  <c r="F172" i="4"/>
  <c r="G172" i="4"/>
  <c r="I172" i="4"/>
  <c r="J172" i="4"/>
  <c r="K172" i="4"/>
  <c r="L172" i="4"/>
  <c r="N172" i="4"/>
  <c r="O172" i="4"/>
  <c r="P172" i="4"/>
  <c r="Q172" i="4"/>
  <c r="R172" i="4"/>
  <c r="T172" i="4"/>
  <c r="U172" i="4"/>
  <c r="V172" i="4"/>
  <c r="W172" i="4" s="1"/>
  <c r="AG172" i="4"/>
  <c r="AH172" i="4" s="1"/>
  <c r="AJ172" i="4"/>
  <c r="AL172" i="4"/>
  <c r="AM172" i="4"/>
  <c r="A173" i="4"/>
  <c r="C173" i="4"/>
  <c r="D173" i="4"/>
  <c r="E173" i="4"/>
  <c r="F173" i="4"/>
  <c r="G173" i="4"/>
  <c r="I173" i="4"/>
  <c r="J173" i="4"/>
  <c r="K173" i="4"/>
  <c r="L173" i="4"/>
  <c r="N173" i="4"/>
  <c r="O173" i="4"/>
  <c r="P173" i="4"/>
  <c r="Q173" i="4"/>
  <c r="R173" i="4"/>
  <c r="T173" i="4"/>
  <c r="U173" i="4"/>
  <c r="V173" i="4"/>
  <c r="W173" i="4" s="1"/>
  <c r="AG173" i="4"/>
  <c r="AH173" i="4" s="1"/>
  <c r="AJ173" i="4"/>
  <c r="AL173" i="4"/>
  <c r="AM173" i="4"/>
  <c r="A174" i="4"/>
  <c r="C174" i="4"/>
  <c r="D174" i="4"/>
  <c r="E174" i="4"/>
  <c r="F174" i="4"/>
  <c r="G174" i="4"/>
  <c r="I174" i="4"/>
  <c r="J174" i="4"/>
  <c r="K174" i="4"/>
  <c r="L174" i="4"/>
  <c r="N174" i="4"/>
  <c r="O174" i="4"/>
  <c r="P174" i="4"/>
  <c r="Q174" i="4"/>
  <c r="R174" i="4"/>
  <c r="T174" i="4"/>
  <c r="U174" i="4"/>
  <c r="V174" i="4"/>
  <c r="W174" i="4" s="1"/>
  <c r="AG174" i="4"/>
  <c r="AH174" i="4" s="1"/>
  <c r="AJ174" i="4"/>
  <c r="AL174" i="4"/>
  <c r="AM174" i="4"/>
  <c r="A175" i="4"/>
  <c r="C175" i="4"/>
  <c r="D175" i="4"/>
  <c r="E175" i="4"/>
  <c r="F175" i="4"/>
  <c r="G175" i="4"/>
  <c r="I175" i="4"/>
  <c r="J175" i="4"/>
  <c r="K175" i="4"/>
  <c r="L175" i="4"/>
  <c r="N175" i="4"/>
  <c r="O175" i="4"/>
  <c r="P175" i="4"/>
  <c r="Q175" i="4"/>
  <c r="R175" i="4"/>
  <c r="T175" i="4"/>
  <c r="U175" i="4"/>
  <c r="V175" i="4"/>
  <c r="W175" i="4" s="1"/>
  <c r="AG175" i="4"/>
  <c r="AH175" i="4" s="1"/>
  <c r="AJ175" i="4"/>
  <c r="AL175" i="4"/>
  <c r="AM175" i="4"/>
  <c r="A176" i="4"/>
  <c r="C176" i="4"/>
  <c r="D176" i="4"/>
  <c r="E176" i="4"/>
  <c r="F176" i="4"/>
  <c r="G176" i="4"/>
  <c r="I176" i="4"/>
  <c r="J176" i="4"/>
  <c r="K176" i="4"/>
  <c r="L176" i="4"/>
  <c r="N176" i="4"/>
  <c r="O176" i="4"/>
  <c r="P176" i="4"/>
  <c r="Q176" i="4"/>
  <c r="R176" i="4"/>
  <c r="T176" i="4"/>
  <c r="U176" i="4"/>
  <c r="V176" i="4"/>
  <c r="W176" i="4" s="1"/>
  <c r="AG176" i="4"/>
  <c r="AH176" i="4" s="1"/>
  <c r="AJ176" i="4"/>
  <c r="AL176" i="4"/>
  <c r="AM176" i="4"/>
  <c r="A177" i="4"/>
  <c r="C177" i="4"/>
  <c r="D177" i="4"/>
  <c r="E177" i="4"/>
  <c r="F177" i="4"/>
  <c r="G177" i="4"/>
  <c r="I177" i="4"/>
  <c r="J177" i="4"/>
  <c r="K177" i="4"/>
  <c r="L177" i="4"/>
  <c r="N177" i="4"/>
  <c r="O177" i="4"/>
  <c r="P177" i="4"/>
  <c r="Q177" i="4"/>
  <c r="R177" i="4"/>
  <c r="T177" i="4"/>
  <c r="U177" i="4"/>
  <c r="V177" i="4"/>
  <c r="W177" i="4" s="1"/>
  <c r="AG177" i="4"/>
  <c r="AH177" i="4" s="1"/>
  <c r="AJ177" i="4"/>
  <c r="AL177" i="4"/>
  <c r="AM177" i="4"/>
  <c r="A178" i="4"/>
  <c r="C178" i="4"/>
  <c r="D178" i="4"/>
  <c r="E178" i="4"/>
  <c r="F178" i="4"/>
  <c r="G178" i="4"/>
  <c r="I178" i="4"/>
  <c r="J178" i="4"/>
  <c r="K178" i="4"/>
  <c r="L178" i="4"/>
  <c r="N178" i="4"/>
  <c r="O178" i="4"/>
  <c r="P178" i="4"/>
  <c r="Q178" i="4"/>
  <c r="R178" i="4"/>
  <c r="T178" i="4"/>
  <c r="U178" i="4"/>
  <c r="V178" i="4"/>
  <c r="W178" i="4" s="1"/>
  <c r="AG178" i="4"/>
  <c r="AH178" i="4" s="1"/>
  <c r="AJ178" i="4"/>
  <c r="AL178" i="4"/>
  <c r="AM178" i="4"/>
  <c r="A179" i="4"/>
  <c r="C179" i="4"/>
  <c r="D179" i="4"/>
  <c r="E179" i="4"/>
  <c r="F179" i="4"/>
  <c r="G179" i="4"/>
  <c r="I179" i="4"/>
  <c r="J179" i="4"/>
  <c r="K179" i="4"/>
  <c r="L179" i="4"/>
  <c r="N179" i="4"/>
  <c r="O179" i="4"/>
  <c r="P179" i="4"/>
  <c r="Q179" i="4"/>
  <c r="R179" i="4"/>
  <c r="T179" i="4"/>
  <c r="U179" i="4"/>
  <c r="V179" i="4"/>
  <c r="W179" i="4" s="1"/>
  <c r="AG179" i="4"/>
  <c r="AH179" i="4" s="1"/>
  <c r="AJ179" i="4"/>
  <c r="AL179" i="4"/>
  <c r="AM179" i="4"/>
  <c r="A180" i="4"/>
  <c r="C180" i="4"/>
  <c r="D180" i="4"/>
  <c r="E180" i="4"/>
  <c r="F180" i="4"/>
  <c r="G180" i="4"/>
  <c r="I180" i="4"/>
  <c r="J180" i="4"/>
  <c r="K180" i="4"/>
  <c r="L180" i="4"/>
  <c r="N180" i="4"/>
  <c r="O180" i="4"/>
  <c r="P180" i="4"/>
  <c r="Q180" i="4"/>
  <c r="R180" i="4"/>
  <c r="T180" i="4"/>
  <c r="U180" i="4"/>
  <c r="V180" i="4"/>
  <c r="W180" i="4" s="1"/>
  <c r="AG180" i="4"/>
  <c r="AH180" i="4" s="1"/>
  <c r="AJ180" i="4"/>
  <c r="AL180" i="4"/>
  <c r="AM180" i="4"/>
  <c r="A181" i="4"/>
  <c r="C181" i="4"/>
  <c r="D181" i="4"/>
  <c r="E181" i="4"/>
  <c r="F181" i="4"/>
  <c r="G181" i="4"/>
  <c r="I181" i="4"/>
  <c r="J181" i="4"/>
  <c r="K181" i="4"/>
  <c r="L181" i="4"/>
  <c r="N181" i="4"/>
  <c r="O181" i="4"/>
  <c r="P181" i="4"/>
  <c r="Q181" i="4"/>
  <c r="R181" i="4"/>
  <c r="T181" i="4"/>
  <c r="U181" i="4"/>
  <c r="V181" i="4"/>
  <c r="W181" i="4" s="1"/>
  <c r="AG181" i="4"/>
  <c r="AH181" i="4" s="1"/>
  <c r="AJ181" i="4"/>
  <c r="AL181" i="4"/>
  <c r="AM181" i="4"/>
  <c r="A182" i="4"/>
  <c r="C182" i="4"/>
  <c r="D182" i="4"/>
  <c r="E182" i="4"/>
  <c r="F182" i="4"/>
  <c r="G182" i="4"/>
  <c r="I182" i="4"/>
  <c r="J182" i="4"/>
  <c r="K182" i="4"/>
  <c r="L182" i="4"/>
  <c r="N182" i="4"/>
  <c r="O182" i="4"/>
  <c r="P182" i="4"/>
  <c r="Q182" i="4"/>
  <c r="R182" i="4"/>
  <c r="T182" i="4"/>
  <c r="U182" i="4"/>
  <c r="V182" i="4"/>
  <c r="W182" i="4" s="1"/>
  <c r="AG182" i="4"/>
  <c r="AH182" i="4" s="1"/>
  <c r="AJ182" i="4"/>
  <c r="AL182" i="4"/>
  <c r="AM182" i="4"/>
  <c r="A183" i="4"/>
  <c r="C183" i="4"/>
  <c r="D183" i="4"/>
  <c r="E183" i="4"/>
  <c r="F183" i="4"/>
  <c r="G183" i="4"/>
  <c r="I183" i="4"/>
  <c r="J183" i="4"/>
  <c r="K183" i="4"/>
  <c r="L183" i="4"/>
  <c r="N183" i="4"/>
  <c r="O183" i="4"/>
  <c r="P183" i="4"/>
  <c r="Q183" i="4"/>
  <c r="R183" i="4"/>
  <c r="T183" i="4"/>
  <c r="U183" i="4"/>
  <c r="V183" i="4"/>
  <c r="W183" i="4" s="1"/>
  <c r="AG183" i="4"/>
  <c r="AH183" i="4" s="1"/>
  <c r="AJ183" i="4"/>
  <c r="AL183" i="4"/>
  <c r="AM183" i="4"/>
  <c r="A184" i="4"/>
  <c r="C184" i="4"/>
  <c r="D184" i="4"/>
  <c r="E184" i="4"/>
  <c r="F184" i="4"/>
  <c r="G184" i="4"/>
  <c r="I184" i="4"/>
  <c r="J184" i="4"/>
  <c r="K184" i="4"/>
  <c r="L184" i="4"/>
  <c r="N184" i="4"/>
  <c r="O184" i="4"/>
  <c r="P184" i="4"/>
  <c r="Q184" i="4"/>
  <c r="R184" i="4"/>
  <c r="T184" i="4"/>
  <c r="U184" i="4"/>
  <c r="V184" i="4"/>
  <c r="W184" i="4" s="1"/>
  <c r="AG184" i="4"/>
  <c r="AH184" i="4" s="1"/>
  <c r="AJ184" i="4"/>
  <c r="AL184" i="4"/>
  <c r="AM184" i="4"/>
  <c r="A185" i="4"/>
  <c r="C185" i="4"/>
  <c r="D185" i="4"/>
  <c r="E185" i="4"/>
  <c r="F185" i="4"/>
  <c r="G185" i="4"/>
  <c r="I185" i="4"/>
  <c r="J185" i="4"/>
  <c r="K185" i="4"/>
  <c r="L185" i="4"/>
  <c r="N185" i="4"/>
  <c r="O185" i="4"/>
  <c r="P185" i="4"/>
  <c r="Q185" i="4"/>
  <c r="R185" i="4"/>
  <c r="T185" i="4"/>
  <c r="U185" i="4"/>
  <c r="V185" i="4"/>
  <c r="W185" i="4" s="1"/>
  <c r="AG185" i="4"/>
  <c r="AH185" i="4" s="1"/>
  <c r="AJ185" i="4"/>
  <c r="AL185" i="4"/>
  <c r="AM185" i="4"/>
  <c r="A186" i="4"/>
  <c r="C186" i="4"/>
  <c r="D186" i="4"/>
  <c r="E186" i="4"/>
  <c r="F186" i="4"/>
  <c r="G186" i="4"/>
  <c r="I186" i="4"/>
  <c r="J186" i="4"/>
  <c r="K186" i="4"/>
  <c r="L186" i="4"/>
  <c r="N186" i="4"/>
  <c r="O186" i="4"/>
  <c r="P186" i="4"/>
  <c r="Q186" i="4"/>
  <c r="R186" i="4"/>
  <c r="T186" i="4"/>
  <c r="U186" i="4"/>
  <c r="V186" i="4"/>
  <c r="W186" i="4" s="1"/>
  <c r="AG186" i="4"/>
  <c r="AH186" i="4" s="1"/>
  <c r="AJ186" i="4"/>
  <c r="AL186" i="4"/>
  <c r="AM186" i="4"/>
  <c r="A187" i="4"/>
  <c r="C187" i="4"/>
  <c r="D187" i="4"/>
  <c r="E187" i="4"/>
  <c r="F187" i="4"/>
  <c r="G187" i="4"/>
  <c r="I187" i="4"/>
  <c r="J187" i="4"/>
  <c r="K187" i="4"/>
  <c r="L187" i="4"/>
  <c r="N187" i="4"/>
  <c r="O187" i="4"/>
  <c r="P187" i="4"/>
  <c r="Q187" i="4"/>
  <c r="R187" i="4"/>
  <c r="T187" i="4"/>
  <c r="U187" i="4"/>
  <c r="V187" i="4"/>
  <c r="W187" i="4" s="1"/>
  <c r="AG187" i="4"/>
  <c r="AH187" i="4" s="1"/>
  <c r="AJ187" i="4"/>
  <c r="AL187" i="4"/>
  <c r="AM187" i="4"/>
  <c r="A188" i="4"/>
  <c r="C188" i="4"/>
  <c r="D188" i="4"/>
  <c r="E188" i="4"/>
  <c r="F188" i="4"/>
  <c r="G188" i="4"/>
  <c r="I188" i="4"/>
  <c r="J188" i="4"/>
  <c r="K188" i="4"/>
  <c r="L188" i="4"/>
  <c r="N188" i="4"/>
  <c r="O188" i="4"/>
  <c r="P188" i="4"/>
  <c r="Q188" i="4"/>
  <c r="R188" i="4"/>
  <c r="T188" i="4"/>
  <c r="U188" i="4"/>
  <c r="V188" i="4"/>
  <c r="W188" i="4" s="1"/>
  <c r="AG188" i="4"/>
  <c r="AH188" i="4" s="1"/>
  <c r="AJ188" i="4"/>
  <c r="AL188" i="4"/>
  <c r="AM188" i="4"/>
  <c r="A189" i="4"/>
  <c r="C189" i="4"/>
  <c r="D189" i="4"/>
  <c r="E189" i="4"/>
  <c r="F189" i="4"/>
  <c r="G189" i="4"/>
  <c r="I189" i="4"/>
  <c r="J189" i="4"/>
  <c r="K189" i="4"/>
  <c r="L189" i="4"/>
  <c r="N189" i="4"/>
  <c r="O189" i="4"/>
  <c r="P189" i="4"/>
  <c r="Q189" i="4"/>
  <c r="R189" i="4"/>
  <c r="T189" i="4"/>
  <c r="U189" i="4"/>
  <c r="V189" i="4"/>
  <c r="W189" i="4" s="1"/>
  <c r="AG189" i="4"/>
  <c r="AH189" i="4" s="1"/>
  <c r="AJ189" i="4"/>
  <c r="AL189" i="4"/>
  <c r="AM189" i="4"/>
  <c r="A190" i="4"/>
  <c r="C190" i="4"/>
  <c r="D190" i="4"/>
  <c r="E190" i="4"/>
  <c r="F190" i="4"/>
  <c r="G190" i="4"/>
  <c r="I190" i="4"/>
  <c r="J190" i="4"/>
  <c r="K190" i="4"/>
  <c r="L190" i="4"/>
  <c r="N190" i="4"/>
  <c r="O190" i="4"/>
  <c r="P190" i="4"/>
  <c r="Q190" i="4"/>
  <c r="R190" i="4"/>
  <c r="T190" i="4"/>
  <c r="U190" i="4"/>
  <c r="V190" i="4"/>
  <c r="W190" i="4" s="1"/>
  <c r="AG190" i="4"/>
  <c r="AH190" i="4" s="1"/>
  <c r="AJ190" i="4"/>
  <c r="AL190" i="4"/>
  <c r="AM190" i="4"/>
  <c r="A191" i="4"/>
  <c r="C191" i="4"/>
  <c r="D191" i="4"/>
  <c r="E191" i="4"/>
  <c r="F191" i="4"/>
  <c r="G191" i="4"/>
  <c r="I191" i="4"/>
  <c r="J191" i="4"/>
  <c r="K191" i="4"/>
  <c r="L191" i="4"/>
  <c r="N191" i="4"/>
  <c r="O191" i="4"/>
  <c r="P191" i="4"/>
  <c r="Q191" i="4"/>
  <c r="R191" i="4"/>
  <c r="T191" i="4"/>
  <c r="U191" i="4"/>
  <c r="V191" i="4"/>
  <c r="W191" i="4" s="1"/>
  <c r="AG191" i="4"/>
  <c r="AH191" i="4" s="1"/>
  <c r="AJ191" i="4"/>
  <c r="AL191" i="4"/>
  <c r="AM191" i="4"/>
  <c r="A192" i="4"/>
  <c r="C192" i="4"/>
  <c r="D192" i="4"/>
  <c r="E192" i="4"/>
  <c r="F192" i="4"/>
  <c r="G192" i="4"/>
  <c r="I192" i="4"/>
  <c r="J192" i="4"/>
  <c r="K192" i="4"/>
  <c r="L192" i="4"/>
  <c r="N192" i="4"/>
  <c r="O192" i="4"/>
  <c r="P192" i="4"/>
  <c r="Q192" i="4"/>
  <c r="R192" i="4"/>
  <c r="T192" i="4"/>
  <c r="U192" i="4"/>
  <c r="V192" i="4"/>
  <c r="W192" i="4" s="1"/>
  <c r="AG192" i="4"/>
  <c r="AH192" i="4" s="1"/>
  <c r="AJ192" i="4"/>
  <c r="AL192" i="4"/>
  <c r="AM192" i="4"/>
  <c r="A193" i="4"/>
  <c r="C193" i="4"/>
  <c r="D193" i="4"/>
  <c r="E193" i="4"/>
  <c r="F193" i="4"/>
  <c r="G193" i="4"/>
  <c r="I193" i="4"/>
  <c r="J193" i="4"/>
  <c r="K193" i="4"/>
  <c r="L193" i="4"/>
  <c r="N193" i="4"/>
  <c r="O193" i="4"/>
  <c r="P193" i="4"/>
  <c r="Q193" i="4"/>
  <c r="R193" i="4"/>
  <c r="T193" i="4"/>
  <c r="U193" i="4"/>
  <c r="V193" i="4"/>
  <c r="W193" i="4" s="1"/>
  <c r="AG193" i="4"/>
  <c r="AH193" i="4" s="1"/>
  <c r="AJ193" i="4"/>
  <c r="AL193" i="4"/>
  <c r="AM193" i="4"/>
  <c r="A194" i="4"/>
  <c r="C194" i="4"/>
  <c r="D194" i="4"/>
  <c r="E194" i="4"/>
  <c r="F194" i="4"/>
  <c r="G194" i="4"/>
  <c r="I194" i="4"/>
  <c r="J194" i="4"/>
  <c r="K194" i="4"/>
  <c r="L194" i="4"/>
  <c r="N194" i="4"/>
  <c r="O194" i="4"/>
  <c r="P194" i="4"/>
  <c r="Q194" i="4"/>
  <c r="R194" i="4"/>
  <c r="T194" i="4"/>
  <c r="U194" i="4"/>
  <c r="V194" i="4"/>
  <c r="W194" i="4" s="1"/>
  <c r="AG194" i="4"/>
  <c r="AH194" i="4" s="1"/>
  <c r="AJ194" i="4"/>
  <c r="AL194" i="4"/>
  <c r="AM194" i="4"/>
  <c r="A195" i="4"/>
  <c r="C195" i="4"/>
  <c r="D195" i="4"/>
  <c r="E195" i="4"/>
  <c r="F195" i="4"/>
  <c r="G195" i="4"/>
  <c r="I195" i="4"/>
  <c r="J195" i="4"/>
  <c r="K195" i="4"/>
  <c r="L195" i="4"/>
  <c r="N195" i="4"/>
  <c r="O195" i="4"/>
  <c r="P195" i="4"/>
  <c r="Q195" i="4"/>
  <c r="R195" i="4"/>
  <c r="T195" i="4"/>
  <c r="U195" i="4"/>
  <c r="V195" i="4"/>
  <c r="W195" i="4" s="1"/>
  <c r="AG195" i="4"/>
  <c r="AH195" i="4" s="1"/>
  <c r="AJ195" i="4"/>
  <c r="AL195" i="4"/>
  <c r="AM195" i="4"/>
  <c r="A196" i="4"/>
  <c r="C196" i="4"/>
  <c r="D196" i="4"/>
  <c r="E196" i="4"/>
  <c r="F196" i="4"/>
  <c r="G196" i="4"/>
  <c r="I196" i="4"/>
  <c r="J196" i="4"/>
  <c r="K196" i="4"/>
  <c r="L196" i="4"/>
  <c r="N196" i="4"/>
  <c r="O196" i="4"/>
  <c r="P196" i="4"/>
  <c r="Q196" i="4"/>
  <c r="R196" i="4"/>
  <c r="T196" i="4"/>
  <c r="U196" i="4"/>
  <c r="V196" i="4"/>
  <c r="W196" i="4" s="1"/>
  <c r="AG196" i="4"/>
  <c r="AH196" i="4" s="1"/>
  <c r="AJ196" i="4"/>
  <c r="AL196" i="4"/>
  <c r="AM196" i="4"/>
  <c r="A197" i="4"/>
  <c r="C197" i="4"/>
  <c r="D197" i="4"/>
  <c r="E197" i="4"/>
  <c r="F197" i="4"/>
  <c r="G197" i="4"/>
  <c r="I197" i="4"/>
  <c r="J197" i="4"/>
  <c r="K197" i="4"/>
  <c r="L197" i="4"/>
  <c r="N197" i="4"/>
  <c r="O197" i="4"/>
  <c r="P197" i="4"/>
  <c r="Q197" i="4"/>
  <c r="R197" i="4"/>
  <c r="T197" i="4"/>
  <c r="U197" i="4"/>
  <c r="V197" i="4"/>
  <c r="W197" i="4" s="1"/>
  <c r="AG197" i="4"/>
  <c r="AH197" i="4" s="1"/>
  <c r="AJ197" i="4"/>
  <c r="AL197" i="4"/>
  <c r="AM197" i="4"/>
  <c r="A198" i="4"/>
  <c r="C198" i="4"/>
  <c r="D198" i="4"/>
  <c r="E198" i="4"/>
  <c r="F198" i="4"/>
  <c r="G198" i="4"/>
  <c r="I198" i="4"/>
  <c r="J198" i="4"/>
  <c r="K198" i="4"/>
  <c r="L198" i="4"/>
  <c r="N198" i="4"/>
  <c r="O198" i="4"/>
  <c r="P198" i="4"/>
  <c r="Q198" i="4"/>
  <c r="R198" i="4"/>
  <c r="T198" i="4"/>
  <c r="U198" i="4"/>
  <c r="V198" i="4"/>
  <c r="W198" i="4" s="1"/>
  <c r="AG198" i="4"/>
  <c r="AH198" i="4" s="1"/>
  <c r="AJ198" i="4"/>
  <c r="AL198" i="4"/>
  <c r="AM198" i="4"/>
  <c r="A199" i="4"/>
  <c r="C199" i="4"/>
  <c r="D199" i="4"/>
  <c r="E199" i="4"/>
  <c r="F199" i="4"/>
  <c r="G199" i="4"/>
  <c r="I199" i="4"/>
  <c r="J199" i="4"/>
  <c r="K199" i="4"/>
  <c r="L199" i="4"/>
  <c r="N199" i="4"/>
  <c r="O199" i="4"/>
  <c r="P199" i="4"/>
  <c r="Q199" i="4"/>
  <c r="R199" i="4"/>
  <c r="T199" i="4"/>
  <c r="U199" i="4"/>
  <c r="V199" i="4"/>
  <c r="W199" i="4" s="1"/>
  <c r="AG199" i="4"/>
  <c r="AH199" i="4" s="1"/>
  <c r="AJ199" i="4"/>
  <c r="AL199" i="4"/>
  <c r="AM199" i="4"/>
  <c r="A200" i="4"/>
  <c r="C200" i="4"/>
  <c r="D200" i="4"/>
  <c r="E200" i="4"/>
  <c r="F200" i="4"/>
  <c r="G200" i="4"/>
  <c r="I200" i="4"/>
  <c r="J200" i="4"/>
  <c r="K200" i="4"/>
  <c r="L200" i="4"/>
  <c r="N200" i="4"/>
  <c r="O200" i="4"/>
  <c r="P200" i="4"/>
  <c r="Q200" i="4"/>
  <c r="R200" i="4"/>
  <c r="T200" i="4"/>
  <c r="U200" i="4"/>
  <c r="V200" i="4"/>
  <c r="W200" i="4" s="1"/>
  <c r="AG200" i="4"/>
  <c r="AH200" i="4" s="1"/>
  <c r="AJ200" i="4"/>
  <c r="AL200" i="4"/>
  <c r="AM200" i="4"/>
  <c r="AM2" i="4"/>
  <c r="A2" i="4"/>
  <c r="AL2" i="4"/>
  <c r="AJ2" i="4"/>
  <c r="F2" i="4"/>
  <c r="L2" i="4"/>
  <c r="K2" i="4"/>
  <c r="J2" i="4"/>
  <c r="I2" i="4"/>
  <c r="G2" i="4"/>
  <c r="E2" i="4"/>
  <c r="D2" i="4"/>
  <c r="C2" i="4"/>
  <c r="Q2" i="4"/>
  <c r="T2" i="4"/>
  <c r="N2" i="4"/>
  <c r="V2" i="4"/>
  <c r="W2" i="4" s="1"/>
  <c r="U2" i="4"/>
  <c r="R2" i="4"/>
  <c r="P2" i="4"/>
  <c r="O2" i="4"/>
  <c r="AE179" i="4" l="1"/>
  <c r="AE186" i="4"/>
  <c r="AE95" i="4"/>
  <c r="AE142" i="4"/>
  <c r="AE28" i="4"/>
  <c r="AE192" i="4"/>
  <c r="AE41" i="4"/>
  <c r="AE107" i="4"/>
  <c r="AE79" i="4"/>
  <c r="AE15" i="4"/>
  <c r="AE53" i="4"/>
  <c r="AE47" i="4"/>
  <c r="AE147" i="4"/>
  <c r="AE141" i="4"/>
  <c r="AE137" i="4"/>
  <c r="AE100" i="4"/>
  <c r="AE71" i="4"/>
  <c r="AE60" i="4"/>
  <c r="AE52" i="4"/>
  <c r="AE31" i="4"/>
  <c r="AE188" i="4"/>
  <c r="AE143" i="4"/>
  <c r="AE73" i="4"/>
  <c r="AE178" i="4"/>
  <c r="AE168" i="4"/>
  <c r="AE116" i="4"/>
  <c r="AE89" i="4"/>
  <c r="AE63" i="4"/>
  <c r="AE39" i="4"/>
  <c r="AE25" i="4"/>
  <c r="AE20" i="4"/>
  <c r="AE17" i="4"/>
  <c r="AE11" i="4"/>
  <c r="AE172" i="4"/>
  <c r="AE163" i="4"/>
  <c r="AE140" i="4"/>
  <c r="AE123" i="4"/>
  <c r="AE120" i="4"/>
  <c r="AE113" i="4"/>
  <c r="AE103" i="4"/>
  <c r="AE84" i="4"/>
  <c r="AE75" i="4"/>
  <c r="AE196" i="4"/>
  <c r="AE167" i="4"/>
  <c r="AE159" i="4"/>
  <c r="AE132" i="4"/>
  <c r="AE112" i="4"/>
  <c r="AE43" i="4"/>
  <c r="AE174" i="4"/>
  <c r="AE200" i="4"/>
  <c r="AE157" i="4"/>
  <c r="AE156" i="4"/>
  <c r="AE165" i="4"/>
  <c r="AE190" i="4"/>
  <c r="AE59" i="4"/>
  <c r="AE184" i="4"/>
  <c r="AE170" i="4"/>
  <c r="AE160" i="4"/>
  <c r="AE150" i="4"/>
  <c r="AE149" i="4"/>
  <c r="AE148" i="4"/>
  <c r="AE135" i="4"/>
  <c r="AE127" i="4"/>
  <c r="AE101" i="4"/>
  <c r="AE83" i="4"/>
  <c r="AE27" i="4"/>
  <c r="AE16" i="4"/>
  <c r="AE48" i="4"/>
  <c r="AE151" i="4"/>
  <c r="AE99" i="4"/>
  <c r="AE69" i="4"/>
  <c r="AE139" i="4"/>
  <c r="AE138" i="4"/>
  <c r="AE51" i="4"/>
  <c r="AE119" i="4"/>
  <c r="AE110" i="4"/>
  <c r="AE67" i="4"/>
  <c r="AE37" i="4"/>
  <c r="AE115" i="4"/>
  <c r="AE91" i="4"/>
  <c r="AE80" i="4"/>
  <c r="AE19" i="4"/>
  <c r="AE131" i="4"/>
  <c r="AE111" i="4"/>
  <c r="AE35" i="4"/>
  <c r="AE9" i="4"/>
  <c r="AE87" i="4"/>
  <c r="AE55" i="4"/>
  <c r="AE23" i="4"/>
  <c r="AE180" i="4"/>
  <c r="AE176" i="4"/>
  <c r="AE171" i="4"/>
  <c r="AE162" i="4"/>
  <c r="AE130" i="4"/>
  <c r="AE94" i="4"/>
  <c r="AE62" i="4"/>
  <c r="AE30" i="4"/>
  <c r="AE34" i="4"/>
  <c r="AE118" i="4"/>
  <c r="AE90" i="4"/>
  <c r="AE58" i="4"/>
  <c r="AE26" i="4"/>
  <c r="AE106" i="4"/>
  <c r="AE86" i="4"/>
  <c r="AE54" i="4"/>
  <c r="AE22" i="4"/>
  <c r="AE158" i="4"/>
  <c r="AE126" i="4"/>
  <c r="AE82" i="4"/>
  <c r="AE50" i="4"/>
  <c r="AE18" i="4"/>
  <c r="AE146" i="4"/>
  <c r="AE114" i="4"/>
  <c r="AE78" i="4"/>
  <c r="AE46" i="4"/>
  <c r="AE14" i="4"/>
  <c r="AE66" i="4"/>
  <c r="AE166" i="4"/>
  <c r="AE134" i="4"/>
  <c r="AE102" i="4"/>
  <c r="AE74" i="4"/>
  <c r="AE42" i="4"/>
  <c r="AE10" i="4"/>
  <c r="AE98" i="4"/>
  <c r="AE154" i="4"/>
  <c r="AE122" i="4"/>
  <c r="AE70" i="4"/>
  <c r="AE38" i="4"/>
  <c r="AE6" i="4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AI9" i="4" l="1"/>
  <c r="AI57" i="4"/>
  <c r="AI97" i="4"/>
  <c r="AI137" i="4"/>
  <c r="AI26" i="4"/>
  <c r="AI58" i="4"/>
  <c r="AI14" i="4"/>
  <c r="AI30" i="4"/>
  <c r="AI46" i="4"/>
  <c r="AI62" i="4"/>
  <c r="AI78" i="4"/>
  <c r="AI94" i="4"/>
  <c r="AI110" i="4"/>
  <c r="AI134" i="4"/>
  <c r="AI150" i="4"/>
  <c r="AI166" i="4"/>
  <c r="AI198" i="4"/>
  <c r="AI25" i="4"/>
  <c r="AI49" i="4"/>
  <c r="AI81" i="4"/>
  <c r="AI113" i="4"/>
  <c r="AI145" i="4"/>
  <c r="AI161" i="4"/>
  <c r="AI185" i="4"/>
  <c r="AI2" i="4"/>
  <c r="AI15" i="4"/>
  <c r="AI31" i="4"/>
  <c r="AI39" i="4"/>
  <c r="AI55" i="4"/>
  <c r="AI71" i="4"/>
  <c r="AI87" i="4"/>
  <c r="AI103" i="4"/>
  <c r="AI111" i="4"/>
  <c r="AI127" i="4"/>
  <c r="AI143" i="4"/>
  <c r="AI159" i="4"/>
  <c r="AI167" i="4"/>
  <c r="AI183" i="4"/>
  <c r="AI191" i="4"/>
  <c r="AI199" i="4"/>
  <c r="AI33" i="4"/>
  <c r="AI73" i="4"/>
  <c r="AI105" i="4"/>
  <c r="AI129" i="4"/>
  <c r="AI153" i="4"/>
  <c r="AI177" i="4"/>
  <c r="AI193" i="4"/>
  <c r="AI10" i="4"/>
  <c r="AI42" i="4"/>
  <c r="AI6" i="4"/>
  <c r="AI22" i="4"/>
  <c r="AI38" i="4"/>
  <c r="AI54" i="4"/>
  <c r="AI70" i="4"/>
  <c r="AI86" i="4"/>
  <c r="AI102" i="4"/>
  <c r="AI118" i="4"/>
  <c r="AI126" i="4"/>
  <c r="AI142" i="4"/>
  <c r="AI158" i="4"/>
  <c r="AI174" i="4"/>
  <c r="AI182" i="4"/>
  <c r="AI190" i="4"/>
  <c r="AI7" i="4"/>
  <c r="AI23" i="4"/>
  <c r="AI47" i="4"/>
  <c r="AI63" i="4"/>
  <c r="AI79" i="4"/>
  <c r="AI95" i="4"/>
  <c r="AI119" i="4"/>
  <c r="AI135" i="4"/>
  <c r="AI151" i="4"/>
  <c r="AI175" i="4"/>
  <c r="AI8" i="4"/>
  <c r="AI16" i="4"/>
  <c r="AI24" i="4"/>
  <c r="AI32" i="4"/>
  <c r="AI40" i="4"/>
  <c r="AI48" i="4"/>
  <c r="AI56" i="4"/>
  <c r="AI64" i="4"/>
  <c r="AI72" i="4"/>
  <c r="AI80" i="4"/>
  <c r="AI88" i="4"/>
  <c r="AI96" i="4"/>
  <c r="AI104" i="4"/>
  <c r="AI112" i="4"/>
  <c r="AI120" i="4"/>
  <c r="AI128" i="4"/>
  <c r="AI136" i="4"/>
  <c r="AI144" i="4"/>
  <c r="AI152" i="4"/>
  <c r="AI160" i="4"/>
  <c r="AI168" i="4"/>
  <c r="AI176" i="4"/>
  <c r="AI184" i="4"/>
  <c r="AI192" i="4"/>
  <c r="AI200" i="4"/>
  <c r="AI65" i="4"/>
  <c r="AI34" i="4"/>
  <c r="AI74" i="4"/>
  <c r="AI90" i="4"/>
  <c r="AI106" i="4"/>
  <c r="AI122" i="4"/>
  <c r="AI146" i="4"/>
  <c r="AI162" i="4"/>
  <c r="AI178" i="4"/>
  <c r="AI194" i="4"/>
  <c r="AI11" i="4"/>
  <c r="AI35" i="4"/>
  <c r="AI51" i="4"/>
  <c r="AI67" i="4"/>
  <c r="AI83" i="4"/>
  <c r="AI99" i="4"/>
  <c r="AI115" i="4"/>
  <c r="AI131" i="4"/>
  <c r="AI139" i="4"/>
  <c r="AI155" i="4"/>
  <c r="AI171" i="4"/>
  <c r="AI179" i="4"/>
  <c r="AI195" i="4"/>
  <c r="AI12" i="4"/>
  <c r="AI28" i="4"/>
  <c r="AI36" i="4"/>
  <c r="AI52" i="4"/>
  <c r="AI68" i="4"/>
  <c r="AI84" i="4"/>
  <c r="AI92" i="4"/>
  <c r="AI100" i="4"/>
  <c r="AI108" i="4"/>
  <c r="AI116" i="4"/>
  <c r="AI124" i="4"/>
  <c r="AI132" i="4"/>
  <c r="AI140" i="4"/>
  <c r="AI148" i="4"/>
  <c r="AI156" i="4"/>
  <c r="AI164" i="4"/>
  <c r="AI172" i="4"/>
  <c r="AI180" i="4"/>
  <c r="AI188" i="4"/>
  <c r="AI196" i="4"/>
  <c r="AI17" i="4"/>
  <c r="AI41" i="4"/>
  <c r="AI89" i="4"/>
  <c r="AI121" i="4"/>
  <c r="AI169" i="4"/>
  <c r="AI18" i="4"/>
  <c r="AI50" i="4"/>
  <c r="AI66" i="4"/>
  <c r="AI82" i="4"/>
  <c r="AI98" i="4"/>
  <c r="AI114" i="4"/>
  <c r="AI130" i="4"/>
  <c r="AI138" i="4"/>
  <c r="AI154" i="4"/>
  <c r="AI170" i="4"/>
  <c r="AI186" i="4"/>
  <c r="AI3" i="4"/>
  <c r="AI19" i="4"/>
  <c r="AI27" i="4"/>
  <c r="AI43" i="4"/>
  <c r="AI59" i="4"/>
  <c r="AI75" i="4"/>
  <c r="AI91" i="4"/>
  <c r="AI107" i="4"/>
  <c r="AI123" i="4"/>
  <c r="AI147" i="4"/>
  <c r="AI163" i="4"/>
  <c r="AI187" i="4"/>
  <c r="AI4" i="4"/>
  <c r="AI20" i="4"/>
  <c r="AI44" i="4"/>
  <c r="AI60" i="4"/>
  <c r="AI76" i="4"/>
  <c r="AI5" i="4"/>
  <c r="AI13" i="4"/>
  <c r="AI21" i="4"/>
  <c r="AI29" i="4"/>
  <c r="AI37" i="4"/>
  <c r="AI45" i="4"/>
  <c r="AI53" i="4"/>
  <c r="AI61" i="4"/>
  <c r="AI69" i="4"/>
  <c r="AI77" i="4"/>
  <c r="AI85" i="4"/>
  <c r="AI93" i="4"/>
  <c r="AI101" i="4"/>
  <c r="AI109" i="4"/>
  <c r="AI117" i="4"/>
  <c r="AI125" i="4"/>
  <c r="AI133" i="4"/>
  <c r="AI141" i="4"/>
  <c r="AI149" i="4"/>
  <c r="AI157" i="4"/>
  <c r="AI165" i="4"/>
  <c r="AI173" i="4"/>
  <c r="AI181" i="4"/>
  <c r="AI189" i="4"/>
  <c r="AI197" i="4"/>
  <c r="T24" i="1"/>
  <c r="M4" i="4" s="1"/>
  <c r="T25" i="1"/>
  <c r="M5" i="4" s="1"/>
  <c r="T26" i="1"/>
  <c r="M6" i="4" s="1"/>
  <c r="T27" i="1"/>
  <c r="M7" i="4" s="1"/>
  <c r="T28" i="1"/>
  <c r="M8" i="4" s="1"/>
  <c r="T29" i="1"/>
  <c r="M9" i="4" s="1"/>
  <c r="T30" i="1"/>
  <c r="M10" i="4" s="1"/>
  <c r="T31" i="1"/>
  <c r="M11" i="4" s="1"/>
  <c r="T32" i="1"/>
  <c r="M12" i="4" s="1"/>
  <c r="T33" i="1"/>
  <c r="M13" i="4" s="1"/>
  <c r="T34" i="1"/>
  <c r="M14" i="4" s="1"/>
  <c r="T35" i="1"/>
  <c r="M15" i="4" s="1"/>
  <c r="T36" i="1"/>
  <c r="M16" i="4" s="1"/>
  <c r="T37" i="1"/>
  <c r="M17" i="4" s="1"/>
  <c r="T38" i="1"/>
  <c r="M18" i="4" s="1"/>
  <c r="T39" i="1"/>
  <c r="M19" i="4" s="1"/>
  <c r="T40" i="1"/>
  <c r="M20" i="4" s="1"/>
  <c r="T41" i="1"/>
  <c r="M21" i="4" s="1"/>
  <c r="T42" i="1"/>
  <c r="M22" i="4" s="1"/>
  <c r="T43" i="1"/>
  <c r="M23" i="4" s="1"/>
  <c r="T44" i="1"/>
  <c r="M24" i="4" s="1"/>
  <c r="T45" i="1"/>
  <c r="M25" i="4" s="1"/>
  <c r="T46" i="1"/>
  <c r="M26" i="4" s="1"/>
  <c r="T47" i="1"/>
  <c r="M27" i="4" s="1"/>
  <c r="T48" i="1"/>
  <c r="M28" i="4" s="1"/>
  <c r="T49" i="1"/>
  <c r="M29" i="4" s="1"/>
  <c r="T50" i="1"/>
  <c r="M30" i="4" s="1"/>
  <c r="T51" i="1"/>
  <c r="M31" i="4" s="1"/>
  <c r="T52" i="1"/>
  <c r="M32" i="4" s="1"/>
  <c r="T53" i="1"/>
  <c r="M33" i="4" s="1"/>
  <c r="T54" i="1"/>
  <c r="M34" i="4" s="1"/>
  <c r="T55" i="1"/>
  <c r="M35" i="4" s="1"/>
  <c r="T56" i="1"/>
  <c r="M36" i="4" s="1"/>
  <c r="T57" i="1"/>
  <c r="M37" i="4" s="1"/>
  <c r="T58" i="1"/>
  <c r="M38" i="4" s="1"/>
  <c r="T59" i="1"/>
  <c r="M39" i="4" s="1"/>
  <c r="T60" i="1"/>
  <c r="M40" i="4" s="1"/>
  <c r="T61" i="1"/>
  <c r="M41" i="4" s="1"/>
  <c r="T62" i="1"/>
  <c r="M42" i="4" s="1"/>
  <c r="T63" i="1"/>
  <c r="M43" i="4" s="1"/>
  <c r="T64" i="1"/>
  <c r="M44" i="4" s="1"/>
  <c r="T65" i="1"/>
  <c r="M45" i="4" s="1"/>
  <c r="T66" i="1"/>
  <c r="M46" i="4" s="1"/>
  <c r="T67" i="1"/>
  <c r="M47" i="4" s="1"/>
  <c r="T68" i="1"/>
  <c r="M48" i="4" s="1"/>
  <c r="T69" i="1"/>
  <c r="M49" i="4" s="1"/>
  <c r="T70" i="1"/>
  <c r="M50" i="4" s="1"/>
  <c r="T71" i="1"/>
  <c r="M51" i="4" s="1"/>
  <c r="T72" i="1"/>
  <c r="M52" i="4" s="1"/>
  <c r="T73" i="1"/>
  <c r="M53" i="4" s="1"/>
  <c r="T74" i="1"/>
  <c r="M54" i="4" s="1"/>
  <c r="T75" i="1"/>
  <c r="M55" i="4" s="1"/>
  <c r="T76" i="1"/>
  <c r="M56" i="4" s="1"/>
  <c r="T77" i="1"/>
  <c r="M57" i="4" s="1"/>
  <c r="T78" i="1"/>
  <c r="M58" i="4" s="1"/>
  <c r="T79" i="1"/>
  <c r="M59" i="4" s="1"/>
  <c r="T80" i="1"/>
  <c r="M60" i="4" s="1"/>
  <c r="T81" i="1"/>
  <c r="M61" i="4" s="1"/>
  <c r="T82" i="1"/>
  <c r="M62" i="4" s="1"/>
  <c r="T83" i="1"/>
  <c r="M63" i="4" s="1"/>
  <c r="T84" i="1"/>
  <c r="M64" i="4" s="1"/>
  <c r="T85" i="1"/>
  <c r="M65" i="4" s="1"/>
  <c r="T86" i="1"/>
  <c r="M66" i="4" s="1"/>
  <c r="T87" i="1"/>
  <c r="M67" i="4" s="1"/>
  <c r="T88" i="1"/>
  <c r="M68" i="4" s="1"/>
  <c r="T89" i="1"/>
  <c r="M69" i="4" s="1"/>
  <c r="T90" i="1"/>
  <c r="M70" i="4" s="1"/>
  <c r="T91" i="1"/>
  <c r="M71" i="4" s="1"/>
  <c r="T92" i="1"/>
  <c r="M72" i="4" s="1"/>
  <c r="T93" i="1"/>
  <c r="M73" i="4" s="1"/>
  <c r="T94" i="1"/>
  <c r="M74" i="4" s="1"/>
  <c r="T95" i="1"/>
  <c r="M75" i="4" s="1"/>
  <c r="T96" i="1"/>
  <c r="M76" i="4" s="1"/>
  <c r="T97" i="1"/>
  <c r="M77" i="4" s="1"/>
  <c r="T98" i="1"/>
  <c r="M78" i="4" s="1"/>
  <c r="T99" i="1"/>
  <c r="M79" i="4" s="1"/>
  <c r="T100" i="1"/>
  <c r="M80" i="4" s="1"/>
  <c r="T101" i="1"/>
  <c r="M81" i="4" s="1"/>
  <c r="T102" i="1"/>
  <c r="M82" i="4" s="1"/>
  <c r="T103" i="1"/>
  <c r="M83" i="4" s="1"/>
  <c r="T104" i="1"/>
  <c r="M84" i="4" s="1"/>
  <c r="T105" i="1"/>
  <c r="M85" i="4" s="1"/>
  <c r="T106" i="1"/>
  <c r="M86" i="4" s="1"/>
  <c r="T107" i="1"/>
  <c r="M87" i="4" s="1"/>
  <c r="T108" i="1"/>
  <c r="M88" i="4" s="1"/>
  <c r="T109" i="1"/>
  <c r="M89" i="4" s="1"/>
  <c r="T110" i="1"/>
  <c r="M90" i="4" s="1"/>
  <c r="T111" i="1"/>
  <c r="M91" i="4" s="1"/>
  <c r="T112" i="1"/>
  <c r="M92" i="4" s="1"/>
  <c r="T113" i="1"/>
  <c r="M93" i="4" s="1"/>
  <c r="T114" i="1"/>
  <c r="M94" i="4" s="1"/>
  <c r="T115" i="1"/>
  <c r="M95" i="4" s="1"/>
  <c r="T116" i="1"/>
  <c r="M96" i="4" s="1"/>
  <c r="T117" i="1"/>
  <c r="M97" i="4" s="1"/>
  <c r="T118" i="1"/>
  <c r="M98" i="4" s="1"/>
  <c r="T119" i="1"/>
  <c r="M99" i="4" s="1"/>
  <c r="T120" i="1"/>
  <c r="M100" i="4" s="1"/>
  <c r="T121" i="1"/>
  <c r="M101" i="4" s="1"/>
  <c r="T122" i="1"/>
  <c r="M102" i="4" s="1"/>
  <c r="T123" i="1"/>
  <c r="M103" i="4" s="1"/>
  <c r="T124" i="1"/>
  <c r="M104" i="4" s="1"/>
  <c r="T125" i="1"/>
  <c r="M105" i="4" s="1"/>
  <c r="T126" i="1"/>
  <c r="M106" i="4" s="1"/>
  <c r="T127" i="1"/>
  <c r="M107" i="4" s="1"/>
  <c r="T128" i="1"/>
  <c r="M108" i="4" s="1"/>
  <c r="T129" i="1"/>
  <c r="M109" i="4" s="1"/>
  <c r="T130" i="1"/>
  <c r="M110" i="4" s="1"/>
  <c r="T131" i="1"/>
  <c r="M111" i="4" s="1"/>
  <c r="T132" i="1"/>
  <c r="M112" i="4" s="1"/>
  <c r="T133" i="1"/>
  <c r="M113" i="4" s="1"/>
  <c r="T134" i="1"/>
  <c r="M114" i="4" s="1"/>
  <c r="T135" i="1"/>
  <c r="M115" i="4" s="1"/>
  <c r="T136" i="1"/>
  <c r="M116" i="4" s="1"/>
  <c r="T137" i="1"/>
  <c r="M117" i="4" s="1"/>
  <c r="T138" i="1"/>
  <c r="M118" i="4" s="1"/>
  <c r="T139" i="1"/>
  <c r="M119" i="4" s="1"/>
  <c r="T140" i="1"/>
  <c r="M120" i="4" s="1"/>
  <c r="T141" i="1"/>
  <c r="M121" i="4" s="1"/>
  <c r="T142" i="1"/>
  <c r="M122" i="4" s="1"/>
  <c r="T143" i="1"/>
  <c r="M123" i="4" s="1"/>
  <c r="T144" i="1"/>
  <c r="M124" i="4" s="1"/>
  <c r="T145" i="1"/>
  <c r="M125" i="4" s="1"/>
  <c r="T146" i="1"/>
  <c r="M126" i="4" s="1"/>
  <c r="T147" i="1"/>
  <c r="M127" i="4" s="1"/>
  <c r="T148" i="1"/>
  <c r="M128" i="4" s="1"/>
  <c r="T149" i="1"/>
  <c r="M129" i="4" s="1"/>
  <c r="T150" i="1"/>
  <c r="M130" i="4" s="1"/>
  <c r="T151" i="1"/>
  <c r="M131" i="4" s="1"/>
  <c r="T152" i="1"/>
  <c r="M132" i="4" s="1"/>
  <c r="T153" i="1"/>
  <c r="M133" i="4" s="1"/>
  <c r="T154" i="1"/>
  <c r="M134" i="4" s="1"/>
  <c r="T155" i="1"/>
  <c r="M135" i="4" s="1"/>
  <c r="T156" i="1"/>
  <c r="M136" i="4" s="1"/>
  <c r="T157" i="1"/>
  <c r="M137" i="4" s="1"/>
  <c r="T158" i="1"/>
  <c r="M138" i="4" s="1"/>
  <c r="T159" i="1"/>
  <c r="M139" i="4" s="1"/>
  <c r="T160" i="1"/>
  <c r="M140" i="4" s="1"/>
  <c r="T161" i="1"/>
  <c r="M141" i="4" s="1"/>
  <c r="T162" i="1"/>
  <c r="M142" i="4" s="1"/>
  <c r="T163" i="1"/>
  <c r="M143" i="4" s="1"/>
  <c r="T164" i="1"/>
  <c r="M144" i="4" s="1"/>
  <c r="T165" i="1"/>
  <c r="M145" i="4" s="1"/>
  <c r="T166" i="1"/>
  <c r="M146" i="4" s="1"/>
  <c r="T167" i="1"/>
  <c r="M147" i="4" s="1"/>
  <c r="T168" i="1"/>
  <c r="M148" i="4" s="1"/>
  <c r="T169" i="1"/>
  <c r="M149" i="4" s="1"/>
  <c r="T170" i="1"/>
  <c r="M150" i="4" s="1"/>
  <c r="T171" i="1"/>
  <c r="M151" i="4" s="1"/>
  <c r="T172" i="1"/>
  <c r="M152" i="4" s="1"/>
  <c r="T173" i="1"/>
  <c r="M153" i="4" s="1"/>
  <c r="T174" i="1"/>
  <c r="M154" i="4" s="1"/>
  <c r="T175" i="1"/>
  <c r="M155" i="4" s="1"/>
  <c r="T176" i="1"/>
  <c r="M156" i="4" s="1"/>
  <c r="T177" i="1"/>
  <c r="M157" i="4" s="1"/>
  <c r="T178" i="1"/>
  <c r="M158" i="4" s="1"/>
  <c r="T179" i="1"/>
  <c r="M159" i="4" s="1"/>
  <c r="T180" i="1"/>
  <c r="M160" i="4" s="1"/>
  <c r="T181" i="1"/>
  <c r="M161" i="4" s="1"/>
  <c r="T182" i="1"/>
  <c r="M162" i="4" s="1"/>
  <c r="T183" i="1"/>
  <c r="M163" i="4" s="1"/>
  <c r="T184" i="1"/>
  <c r="M164" i="4" s="1"/>
  <c r="T185" i="1"/>
  <c r="M165" i="4" s="1"/>
  <c r="T186" i="1"/>
  <c r="M166" i="4" s="1"/>
  <c r="T187" i="1"/>
  <c r="M167" i="4" s="1"/>
  <c r="T188" i="1"/>
  <c r="M168" i="4" s="1"/>
  <c r="T189" i="1"/>
  <c r="M169" i="4" s="1"/>
  <c r="T190" i="1"/>
  <c r="M170" i="4" s="1"/>
  <c r="T191" i="1"/>
  <c r="M171" i="4" s="1"/>
  <c r="T192" i="1"/>
  <c r="M172" i="4" s="1"/>
  <c r="T193" i="1"/>
  <c r="M173" i="4" s="1"/>
  <c r="T194" i="1"/>
  <c r="M174" i="4" s="1"/>
  <c r="T195" i="1"/>
  <c r="M175" i="4" s="1"/>
  <c r="T196" i="1"/>
  <c r="M176" i="4" s="1"/>
  <c r="T197" i="1"/>
  <c r="M177" i="4" s="1"/>
  <c r="T198" i="1"/>
  <c r="M178" i="4" s="1"/>
  <c r="T199" i="1"/>
  <c r="M179" i="4" s="1"/>
  <c r="T200" i="1"/>
  <c r="M180" i="4" s="1"/>
  <c r="T201" i="1"/>
  <c r="M181" i="4" s="1"/>
  <c r="T202" i="1"/>
  <c r="M182" i="4" s="1"/>
  <c r="T203" i="1"/>
  <c r="M183" i="4" s="1"/>
  <c r="T204" i="1"/>
  <c r="M184" i="4" s="1"/>
  <c r="T205" i="1"/>
  <c r="M185" i="4" s="1"/>
  <c r="T206" i="1"/>
  <c r="M186" i="4" s="1"/>
  <c r="T207" i="1"/>
  <c r="M187" i="4" s="1"/>
  <c r="T208" i="1"/>
  <c r="M188" i="4" s="1"/>
  <c r="T209" i="1"/>
  <c r="M189" i="4" s="1"/>
  <c r="T210" i="1"/>
  <c r="M190" i="4" s="1"/>
  <c r="T211" i="1"/>
  <c r="M191" i="4" s="1"/>
  <c r="T212" i="1"/>
  <c r="M192" i="4" s="1"/>
  <c r="T213" i="1"/>
  <c r="M193" i="4" s="1"/>
  <c r="T214" i="1"/>
  <c r="M194" i="4" s="1"/>
  <c r="T215" i="1"/>
  <c r="M195" i="4" s="1"/>
  <c r="T216" i="1"/>
  <c r="M196" i="4" s="1"/>
  <c r="T217" i="1"/>
  <c r="M197" i="4" s="1"/>
  <c r="T218" i="1"/>
  <c r="M198" i="4" s="1"/>
  <c r="T219" i="1"/>
  <c r="M199" i="4" s="1"/>
  <c r="T220" i="1"/>
  <c r="M200" i="4" s="1"/>
  <c r="T221" i="1"/>
  <c r="T22" i="1"/>
  <c r="M2" i="4" s="1"/>
  <c r="T23" i="1"/>
  <c r="M3" i="4" s="1"/>
  <c r="P22" i="1"/>
  <c r="AF2" i="4" s="1"/>
  <c r="L22" i="1"/>
  <c r="L23" i="1"/>
  <c r="P221" i="1"/>
  <c r="P220" i="1"/>
  <c r="AF200" i="4" s="1"/>
  <c r="P219" i="1"/>
  <c r="AF199" i="4" s="1"/>
  <c r="P218" i="1"/>
  <c r="AF198" i="4" s="1"/>
  <c r="P217" i="1"/>
  <c r="AF197" i="4" s="1"/>
  <c r="P216" i="1"/>
  <c r="AF196" i="4" s="1"/>
  <c r="P215" i="1"/>
  <c r="AF195" i="4" s="1"/>
  <c r="P214" i="1"/>
  <c r="AF194" i="4" s="1"/>
  <c r="P213" i="1"/>
  <c r="AF193" i="4" s="1"/>
  <c r="P212" i="1"/>
  <c r="AF192" i="4" s="1"/>
  <c r="P211" i="1"/>
  <c r="AF191" i="4" s="1"/>
  <c r="P210" i="1"/>
  <c r="AF190" i="4" s="1"/>
  <c r="P209" i="1"/>
  <c r="AF189" i="4" s="1"/>
  <c r="P208" i="1"/>
  <c r="AF188" i="4" s="1"/>
  <c r="P207" i="1"/>
  <c r="AF187" i="4" s="1"/>
  <c r="P206" i="1"/>
  <c r="AF186" i="4" s="1"/>
  <c r="P205" i="1"/>
  <c r="AF185" i="4" s="1"/>
  <c r="P204" i="1"/>
  <c r="AF184" i="4" s="1"/>
  <c r="P203" i="1"/>
  <c r="AF183" i="4" s="1"/>
  <c r="P202" i="1"/>
  <c r="AF182" i="4" s="1"/>
  <c r="P201" i="1"/>
  <c r="AF181" i="4" s="1"/>
  <c r="P200" i="1"/>
  <c r="AF180" i="4" s="1"/>
  <c r="P199" i="1"/>
  <c r="AF179" i="4" s="1"/>
  <c r="P198" i="1"/>
  <c r="AF178" i="4" s="1"/>
  <c r="P197" i="1"/>
  <c r="AF177" i="4" s="1"/>
  <c r="P196" i="1"/>
  <c r="AF176" i="4" s="1"/>
  <c r="P195" i="1"/>
  <c r="AF175" i="4" s="1"/>
  <c r="P194" i="1"/>
  <c r="AF174" i="4" s="1"/>
  <c r="P193" i="1"/>
  <c r="AF173" i="4" s="1"/>
  <c r="P192" i="1"/>
  <c r="AF172" i="4" s="1"/>
  <c r="P191" i="1"/>
  <c r="AF171" i="4" s="1"/>
  <c r="P190" i="1"/>
  <c r="AF170" i="4" s="1"/>
  <c r="P189" i="1"/>
  <c r="AF169" i="4" s="1"/>
  <c r="P188" i="1"/>
  <c r="AF168" i="4" s="1"/>
  <c r="P187" i="1"/>
  <c r="AF167" i="4" s="1"/>
  <c r="P186" i="1"/>
  <c r="AF166" i="4" s="1"/>
  <c r="P185" i="1"/>
  <c r="AF165" i="4" s="1"/>
  <c r="P184" i="1"/>
  <c r="AF164" i="4" s="1"/>
  <c r="P183" i="1"/>
  <c r="AF163" i="4" s="1"/>
  <c r="P182" i="1"/>
  <c r="AF162" i="4" s="1"/>
  <c r="P181" i="1"/>
  <c r="AF161" i="4" s="1"/>
  <c r="P180" i="1"/>
  <c r="AF160" i="4" s="1"/>
  <c r="P179" i="1"/>
  <c r="AF159" i="4" s="1"/>
  <c r="P178" i="1"/>
  <c r="AF158" i="4" s="1"/>
  <c r="P177" i="1"/>
  <c r="AF157" i="4" s="1"/>
  <c r="P176" i="1"/>
  <c r="AF156" i="4" s="1"/>
  <c r="P175" i="1"/>
  <c r="AF155" i="4" s="1"/>
  <c r="P174" i="1"/>
  <c r="AF154" i="4" s="1"/>
  <c r="P173" i="1"/>
  <c r="AF153" i="4" s="1"/>
  <c r="P172" i="1"/>
  <c r="AF152" i="4" s="1"/>
  <c r="P171" i="1"/>
  <c r="AF151" i="4" s="1"/>
  <c r="P170" i="1"/>
  <c r="AF150" i="4" s="1"/>
  <c r="P169" i="1"/>
  <c r="AF149" i="4" s="1"/>
  <c r="P168" i="1"/>
  <c r="AF148" i="4" s="1"/>
  <c r="P167" i="1"/>
  <c r="AF147" i="4" s="1"/>
  <c r="P166" i="1"/>
  <c r="AF146" i="4" s="1"/>
  <c r="P165" i="1"/>
  <c r="AF145" i="4" s="1"/>
  <c r="P164" i="1"/>
  <c r="AF144" i="4" s="1"/>
  <c r="P163" i="1"/>
  <c r="AF143" i="4" s="1"/>
  <c r="P162" i="1"/>
  <c r="AF142" i="4" s="1"/>
  <c r="P161" i="1"/>
  <c r="AF141" i="4" s="1"/>
  <c r="P160" i="1"/>
  <c r="AF140" i="4" s="1"/>
  <c r="P159" i="1"/>
  <c r="AF139" i="4" s="1"/>
  <c r="P158" i="1"/>
  <c r="AF138" i="4" s="1"/>
  <c r="P157" i="1"/>
  <c r="AF137" i="4" s="1"/>
  <c r="P156" i="1"/>
  <c r="AF136" i="4" s="1"/>
  <c r="P155" i="1"/>
  <c r="AF135" i="4" s="1"/>
  <c r="P154" i="1"/>
  <c r="AF134" i="4" s="1"/>
  <c r="P153" i="1"/>
  <c r="AF133" i="4" s="1"/>
  <c r="P152" i="1"/>
  <c r="AF132" i="4" s="1"/>
  <c r="P151" i="1"/>
  <c r="AF131" i="4" s="1"/>
  <c r="P150" i="1"/>
  <c r="AF130" i="4" s="1"/>
  <c r="P149" i="1"/>
  <c r="AF129" i="4" s="1"/>
  <c r="P148" i="1"/>
  <c r="AF128" i="4" s="1"/>
  <c r="P147" i="1"/>
  <c r="AF127" i="4" s="1"/>
  <c r="P146" i="1"/>
  <c r="AF126" i="4" s="1"/>
  <c r="P145" i="1"/>
  <c r="AF125" i="4" s="1"/>
  <c r="P144" i="1"/>
  <c r="AF124" i="4" s="1"/>
  <c r="P143" i="1"/>
  <c r="AF123" i="4" s="1"/>
  <c r="P142" i="1"/>
  <c r="AF122" i="4" s="1"/>
  <c r="P141" i="1"/>
  <c r="AF121" i="4" s="1"/>
  <c r="P140" i="1"/>
  <c r="AF120" i="4" s="1"/>
  <c r="P139" i="1"/>
  <c r="AF119" i="4" s="1"/>
  <c r="P138" i="1"/>
  <c r="AF118" i="4" s="1"/>
  <c r="P137" i="1"/>
  <c r="AF117" i="4" s="1"/>
  <c r="P136" i="1"/>
  <c r="AF116" i="4" s="1"/>
  <c r="P135" i="1"/>
  <c r="AF115" i="4" s="1"/>
  <c r="P134" i="1"/>
  <c r="AF114" i="4" s="1"/>
  <c r="P133" i="1"/>
  <c r="AF113" i="4" s="1"/>
  <c r="P132" i="1"/>
  <c r="AF112" i="4" s="1"/>
  <c r="P131" i="1"/>
  <c r="AF111" i="4" s="1"/>
  <c r="P130" i="1"/>
  <c r="AF110" i="4" s="1"/>
  <c r="P129" i="1"/>
  <c r="AF109" i="4" s="1"/>
  <c r="P128" i="1"/>
  <c r="AF108" i="4" s="1"/>
  <c r="P127" i="1"/>
  <c r="AF107" i="4" s="1"/>
  <c r="P126" i="1"/>
  <c r="AF106" i="4" s="1"/>
  <c r="P125" i="1"/>
  <c r="AF105" i="4" s="1"/>
  <c r="P124" i="1"/>
  <c r="AF104" i="4" s="1"/>
  <c r="P123" i="1"/>
  <c r="AF103" i="4" s="1"/>
  <c r="P122" i="1"/>
  <c r="AF102" i="4" s="1"/>
  <c r="P121" i="1"/>
  <c r="AF101" i="4" s="1"/>
  <c r="P120" i="1"/>
  <c r="AF100" i="4" s="1"/>
  <c r="P119" i="1"/>
  <c r="AF99" i="4" s="1"/>
  <c r="P118" i="1"/>
  <c r="AF98" i="4" s="1"/>
  <c r="P117" i="1"/>
  <c r="AF97" i="4" s="1"/>
  <c r="P116" i="1"/>
  <c r="AF96" i="4" s="1"/>
  <c r="P115" i="1"/>
  <c r="AF95" i="4" s="1"/>
  <c r="P114" i="1"/>
  <c r="AF94" i="4" s="1"/>
  <c r="P113" i="1"/>
  <c r="AF93" i="4" s="1"/>
  <c r="P112" i="1"/>
  <c r="AF92" i="4" s="1"/>
  <c r="P111" i="1"/>
  <c r="AF91" i="4" s="1"/>
  <c r="P110" i="1"/>
  <c r="AF90" i="4" s="1"/>
  <c r="P109" i="1"/>
  <c r="AF89" i="4" s="1"/>
  <c r="P108" i="1"/>
  <c r="AF88" i="4" s="1"/>
  <c r="P107" i="1"/>
  <c r="AF87" i="4" s="1"/>
  <c r="P106" i="1"/>
  <c r="AF86" i="4" s="1"/>
  <c r="P105" i="1"/>
  <c r="AF85" i="4" s="1"/>
  <c r="P104" i="1"/>
  <c r="AF84" i="4" s="1"/>
  <c r="P103" i="1"/>
  <c r="AF83" i="4" s="1"/>
  <c r="P102" i="1"/>
  <c r="AF82" i="4" s="1"/>
  <c r="P101" i="1"/>
  <c r="AF81" i="4" s="1"/>
  <c r="P100" i="1"/>
  <c r="AF80" i="4" s="1"/>
  <c r="P99" i="1"/>
  <c r="AF79" i="4" s="1"/>
  <c r="P98" i="1"/>
  <c r="AF78" i="4" s="1"/>
  <c r="P97" i="1"/>
  <c r="AF77" i="4" s="1"/>
  <c r="P96" i="1"/>
  <c r="AF76" i="4" s="1"/>
  <c r="P95" i="1"/>
  <c r="AF75" i="4" s="1"/>
  <c r="P94" i="1"/>
  <c r="AF74" i="4" s="1"/>
  <c r="P93" i="1"/>
  <c r="AF73" i="4" s="1"/>
  <c r="P92" i="1"/>
  <c r="AF72" i="4" s="1"/>
  <c r="P91" i="1"/>
  <c r="AF71" i="4" s="1"/>
  <c r="P90" i="1"/>
  <c r="AF70" i="4" s="1"/>
  <c r="P89" i="1"/>
  <c r="AF69" i="4" s="1"/>
  <c r="P88" i="1"/>
  <c r="AF68" i="4" s="1"/>
  <c r="P87" i="1"/>
  <c r="AF67" i="4" s="1"/>
  <c r="P86" i="1"/>
  <c r="AF66" i="4" s="1"/>
  <c r="P85" i="1"/>
  <c r="AF65" i="4" s="1"/>
  <c r="P84" i="1"/>
  <c r="AF64" i="4" s="1"/>
  <c r="P83" i="1"/>
  <c r="AF63" i="4" s="1"/>
  <c r="P82" i="1"/>
  <c r="AF62" i="4" s="1"/>
  <c r="P81" i="1"/>
  <c r="AF61" i="4" s="1"/>
  <c r="P80" i="1"/>
  <c r="AF60" i="4" s="1"/>
  <c r="P79" i="1"/>
  <c r="AF59" i="4" s="1"/>
  <c r="P78" i="1"/>
  <c r="AF58" i="4" s="1"/>
  <c r="P77" i="1"/>
  <c r="AF57" i="4" s="1"/>
  <c r="P76" i="1"/>
  <c r="AF56" i="4" s="1"/>
  <c r="P75" i="1"/>
  <c r="AF55" i="4" s="1"/>
  <c r="P74" i="1"/>
  <c r="AF54" i="4" s="1"/>
  <c r="P73" i="1"/>
  <c r="AF53" i="4" s="1"/>
  <c r="P72" i="1"/>
  <c r="AF52" i="4" s="1"/>
  <c r="P71" i="1"/>
  <c r="AF51" i="4" s="1"/>
  <c r="P70" i="1"/>
  <c r="AF50" i="4" s="1"/>
  <c r="P69" i="1"/>
  <c r="AF49" i="4" s="1"/>
  <c r="P68" i="1"/>
  <c r="AF48" i="4" s="1"/>
  <c r="P67" i="1"/>
  <c r="AF47" i="4" s="1"/>
  <c r="P66" i="1"/>
  <c r="AF46" i="4" s="1"/>
  <c r="P65" i="1"/>
  <c r="AF45" i="4" s="1"/>
  <c r="P64" i="1"/>
  <c r="AF44" i="4" s="1"/>
  <c r="P63" i="1"/>
  <c r="AF43" i="4" s="1"/>
  <c r="P62" i="1"/>
  <c r="AF42" i="4" s="1"/>
  <c r="P61" i="1"/>
  <c r="AF41" i="4" s="1"/>
  <c r="P60" i="1"/>
  <c r="AF40" i="4" s="1"/>
  <c r="P59" i="1"/>
  <c r="AF39" i="4" s="1"/>
  <c r="P58" i="1"/>
  <c r="AF38" i="4" s="1"/>
  <c r="P57" i="1"/>
  <c r="AF37" i="4" s="1"/>
  <c r="P56" i="1"/>
  <c r="AF36" i="4" s="1"/>
  <c r="P55" i="1"/>
  <c r="AF35" i="4" s="1"/>
  <c r="P54" i="1"/>
  <c r="AF34" i="4" s="1"/>
  <c r="P53" i="1"/>
  <c r="AF33" i="4" s="1"/>
  <c r="P52" i="1"/>
  <c r="AF32" i="4" s="1"/>
  <c r="P51" i="1"/>
  <c r="AF31" i="4" s="1"/>
  <c r="P50" i="1"/>
  <c r="AF30" i="4" s="1"/>
  <c r="P49" i="1"/>
  <c r="AF29" i="4" s="1"/>
  <c r="P48" i="1"/>
  <c r="AF28" i="4" s="1"/>
  <c r="P47" i="1"/>
  <c r="AF27" i="4" s="1"/>
  <c r="P46" i="1"/>
  <c r="AF26" i="4" s="1"/>
  <c r="P45" i="1"/>
  <c r="AF25" i="4" s="1"/>
  <c r="P44" i="1"/>
  <c r="AF24" i="4" s="1"/>
  <c r="P43" i="1"/>
  <c r="AF23" i="4" s="1"/>
  <c r="P42" i="1"/>
  <c r="AF22" i="4" s="1"/>
  <c r="P41" i="1"/>
  <c r="AF21" i="4" s="1"/>
  <c r="P40" i="1"/>
  <c r="AF20" i="4" s="1"/>
  <c r="P39" i="1"/>
  <c r="AF19" i="4" s="1"/>
  <c r="P38" i="1"/>
  <c r="AF18" i="4" s="1"/>
  <c r="P37" i="1"/>
  <c r="AF17" i="4" s="1"/>
  <c r="P36" i="1"/>
  <c r="AF16" i="4" s="1"/>
  <c r="P35" i="1"/>
  <c r="AF15" i="4" s="1"/>
  <c r="P34" i="1"/>
  <c r="AF14" i="4" s="1"/>
  <c r="P33" i="1"/>
  <c r="AF13" i="4" s="1"/>
  <c r="P32" i="1"/>
  <c r="AF12" i="4" s="1"/>
  <c r="P31" i="1"/>
  <c r="AF11" i="4" s="1"/>
  <c r="P30" i="1"/>
  <c r="AF10" i="4" s="1"/>
  <c r="P29" i="1"/>
  <c r="AF9" i="4" s="1"/>
  <c r="P28" i="1"/>
  <c r="AF8" i="4" s="1"/>
  <c r="P27" i="1"/>
  <c r="AF7" i="4" s="1"/>
  <c r="P26" i="1"/>
  <c r="AF6" i="4" s="1"/>
  <c r="P25" i="1"/>
  <c r="AF5" i="4" s="1"/>
  <c r="P24" i="1"/>
  <c r="AF4" i="4" s="1"/>
  <c r="P23" i="1"/>
  <c r="AF3" i="4" s="1"/>
  <c r="L221" i="1"/>
  <c r="L220" i="1"/>
  <c r="Y200" i="4" s="1"/>
  <c r="L219" i="1"/>
  <c r="Y199" i="4" s="1"/>
  <c r="L218" i="1"/>
  <c r="Y198" i="4" s="1"/>
  <c r="L217" i="1"/>
  <c r="Y197" i="4" s="1"/>
  <c r="L216" i="1"/>
  <c r="Y196" i="4" s="1"/>
  <c r="L215" i="1"/>
  <c r="Y195" i="4" s="1"/>
  <c r="L214" i="1"/>
  <c r="Y194" i="4" s="1"/>
  <c r="L213" i="1"/>
  <c r="Y193" i="4" s="1"/>
  <c r="L212" i="1"/>
  <c r="Y192" i="4" s="1"/>
  <c r="L211" i="1"/>
  <c r="Y191" i="4" s="1"/>
  <c r="L210" i="1"/>
  <c r="Y190" i="4" s="1"/>
  <c r="L209" i="1"/>
  <c r="Y189" i="4" s="1"/>
  <c r="L208" i="1"/>
  <c r="Y188" i="4" s="1"/>
  <c r="L207" i="1"/>
  <c r="Y187" i="4" s="1"/>
  <c r="L206" i="1"/>
  <c r="Y186" i="4" s="1"/>
  <c r="L205" i="1"/>
  <c r="Y185" i="4" s="1"/>
  <c r="L204" i="1"/>
  <c r="Y184" i="4" s="1"/>
  <c r="L203" i="1"/>
  <c r="Y183" i="4" s="1"/>
  <c r="L202" i="1"/>
  <c r="Y182" i="4" s="1"/>
  <c r="L201" i="1"/>
  <c r="Y181" i="4" s="1"/>
  <c r="L200" i="1"/>
  <c r="Y180" i="4" s="1"/>
  <c r="L199" i="1"/>
  <c r="Y179" i="4" s="1"/>
  <c r="L198" i="1"/>
  <c r="Y178" i="4" s="1"/>
  <c r="L197" i="1"/>
  <c r="Y177" i="4" s="1"/>
  <c r="L196" i="1"/>
  <c r="Y176" i="4" s="1"/>
  <c r="L195" i="1"/>
  <c r="Y175" i="4" s="1"/>
  <c r="L194" i="1"/>
  <c r="Y174" i="4" s="1"/>
  <c r="L193" i="1"/>
  <c r="Y173" i="4" s="1"/>
  <c r="L192" i="1"/>
  <c r="Y172" i="4" s="1"/>
  <c r="L191" i="1"/>
  <c r="Y171" i="4" s="1"/>
  <c r="L190" i="1"/>
  <c r="Y170" i="4" s="1"/>
  <c r="L189" i="1"/>
  <c r="Y169" i="4" s="1"/>
  <c r="L188" i="1"/>
  <c r="Y168" i="4" s="1"/>
  <c r="L187" i="1"/>
  <c r="Y167" i="4" s="1"/>
  <c r="L186" i="1"/>
  <c r="Y166" i="4" s="1"/>
  <c r="L185" i="1"/>
  <c r="Y165" i="4" s="1"/>
  <c r="L184" i="1"/>
  <c r="Y164" i="4" s="1"/>
  <c r="L183" i="1"/>
  <c r="Y163" i="4" s="1"/>
  <c r="L182" i="1"/>
  <c r="Y162" i="4" s="1"/>
  <c r="L181" i="1"/>
  <c r="Y161" i="4" s="1"/>
  <c r="L180" i="1"/>
  <c r="Y160" i="4" s="1"/>
  <c r="L179" i="1"/>
  <c r="Y159" i="4" s="1"/>
  <c r="L178" i="1"/>
  <c r="Y158" i="4" s="1"/>
  <c r="L177" i="1"/>
  <c r="Y157" i="4" s="1"/>
  <c r="L176" i="1"/>
  <c r="Y156" i="4" s="1"/>
  <c r="L175" i="1"/>
  <c r="Y155" i="4" s="1"/>
  <c r="L174" i="1"/>
  <c r="Y154" i="4" s="1"/>
  <c r="L173" i="1"/>
  <c r="Y153" i="4" s="1"/>
  <c r="L172" i="1"/>
  <c r="Y152" i="4" s="1"/>
  <c r="L171" i="1"/>
  <c r="Y151" i="4" s="1"/>
  <c r="L170" i="1"/>
  <c r="Y150" i="4" s="1"/>
  <c r="L169" i="1"/>
  <c r="Y149" i="4" s="1"/>
  <c r="L168" i="1"/>
  <c r="Y148" i="4" s="1"/>
  <c r="L167" i="1"/>
  <c r="Y147" i="4" s="1"/>
  <c r="L166" i="1"/>
  <c r="Y146" i="4" s="1"/>
  <c r="L165" i="1"/>
  <c r="Y145" i="4" s="1"/>
  <c r="L164" i="1"/>
  <c r="Y144" i="4" s="1"/>
  <c r="L163" i="1"/>
  <c r="Y143" i="4" s="1"/>
  <c r="L162" i="1"/>
  <c r="Y142" i="4" s="1"/>
  <c r="L161" i="1"/>
  <c r="Y141" i="4" s="1"/>
  <c r="L160" i="1"/>
  <c r="Y140" i="4" s="1"/>
  <c r="L159" i="1"/>
  <c r="Y139" i="4" s="1"/>
  <c r="L158" i="1"/>
  <c r="Y138" i="4" s="1"/>
  <c r="L157" i="1"/>
  <c r="Y137" i="4" s="1"/>
  <c r="L156" i="1"/>
  <c r="Y136" i="4" s="1"/>
  <c r="L155" i="1"/>
  <c r="Y135" i="4" s="1"/>
  <c r="L154" i="1"/>
  <c r="Y134" i="4" s="1"/>
  <c r="L153" i="1"/>
  <c r="Y133" i="4" s="1"/>
  <c r="L152" i="1"/>
  <c r="Y132" i="4" s="1"/>
  <c r="L151" i="1"/>
  <c r="Y131" i="4" s="1"/>
  <c r="L150" i="1"/>
  <c r="Y130" i="4" s="1"/>
  <c r="L149" i="1"/>
  <c r="Y129" i="4" s="1"/>
  <c r="L148" i="1"/>
  <c r="Y128" i="4" s="1"/>
  <c r="L147" i="1"/>
  <c r="Y127" i="4" s="1"/>
  <c r="L146" i="1"/>
  <c r="Y126" i="4" s="1"/>
  <c r="L145" i="1"/>
  <c r="Y125" i="4" s="1"/>
  <c r="L144" i="1"/>
  <c r="Y124" i="4" s="1"/>
  <c r="L143" i="1"/>
  <c r="Y123" i="4" s="1"/>
  <c r="L142" i="1"/>
  <c r="Y122" i="4" s="1"/>
  <c r="L141" i="1"/>
  <c r="Y121" i="4" s="1"/>
  <c r="L140" i="1"/>
  <c r="Y120" i="4" s="1"/>
  <c r="L139" i="1"/>
  <c r="Y119" i="4" s="1"/>
  <c r="L138" i="1"/>
  <c r="Y118" i="4" s="1"/>
  <c r="L137" i="1"/>
  <c r="Y117" i="4" s="1"/>
  <c r="L136" i="1"/>
  <c r="Y116" i="4" s="1"/>
  <c r="L135" i="1"/>
  <c r="Y115" i="4" s="1"/>
  <c r="L134" i="1"/>
  <c r="Y114" i="4" s="1"/>
  <c r="L133" i="1"/>
  <c r="Y113" i="4" s="1"/>
  <c r="L132" i="1"/>
  <c r="Y112" i="4" s="1"/>
  <c r="L131" i="1"/>
  <c r="Y111" i="4" s="1"/>
  <c r="L130" i="1"/>
  <c r="Y110" i="4" s="1"/>
  <c r="L129" i="1"/>
  <c r="Y109" i="4" s="1"/>
  <c r="L128" i="1"/>
  <c r="Y108" i="4" s="1"/>
  <c r="L127" i="1"/>
  <c r="Y107" i="4" s="1"/>
  <c r="L126" i="1"/>
  <c r="Y106" i="4" s="1"/>
  <c r="L125" i="1"/>
  <c r="Y105" i="4" s="1"/>
  <c r="L124" i="1"/>
  <c r="Y104" i="4" s="1"/>
  <c r="L123" i="1"/>
  <c r="Y103" i="4" s="1"/>
  <c r="L122" i="1"/>
  <c r="Y102" i="4" s="1"/>
  <c r="L121" i="1"/>
  <c r="Y101" i="4" s="1"/>
  <c r="L120" i="1"/>
  <c r="Y100" i="4" s="1"/>
  <c r="L119" i="1"/>
  <c r="Y99" i="4" s="1"/>
  <c r="L118" i="1"/>
  <c r="Y98" i="4" s="1"/>
  <c r="L117" i="1"/>
  <c r="Y97" i="4" s="1"/>
  <c r="L116" i="1"/>
  <c r="Y96" i="4" s="1"/>
  <c r="L115" i="1"/>
  <c r="Y95" i="4" s="1"/>
  <c r="L114" i="1"/>
  <c r="Y94" i="4" s="1"/>
  <c r="L113" i="1"/>
  <c r="Y93" i="4" s="1"/>
  <c r="L112" i="1"/>
  <c r="Y92" i="4" s="1"/>
  <c r="L111" i="1"/>
  <c r="Y91" i="4" s="1"/>
  <c r="L110" i="1"/>
  <c r="Y90" i="4" s="1"/>
  <c r="L109" i="1"/>
  <c r="Y89" i="4" s="1"/>
  <c r="L108" i="1"/>
  <c r="Y88" i="4" s="1"/>
  <c r="L107" i="1"/>
  <c r="Y87" i="4" s="1"/>
  <c r="L106" i="1"/>
  <c r="Y86" i="4" s="1"/>
  <c r="L105" i="1"/>
  <c r="Y85" i="4" s="1"/>
  <c r="L104" i="1"/>
  <c r="Y84" i="4" s="1"/>
  <c r="L103" i="1"/>
  <c r="Y83" i="4" s="1"/>
  <c r="L102" i="1"/>
  <c r="Y82" i="4" s="1"/>
  <c r="L101" i="1"/>
  <c r="Y81" i="4" s="1"/>
  <c r="L100" i="1"/>
  <c r="Y80" i="4" s="1"/>
  <c r="L99" i="1"/>
  <c r="Y79" i="4" s="1"/>
  <c r="L98" i="1"/>
  <c r="Y78" i="4" s="1"/>
  <c r="L97" i="1"/>
  <c r="Y77" i="4" s="1"/>
  <c r="L96" i="1"/>
  <c r="Y76" i="4" s="1"/>
  <c r="L95" i="1"/>
  <c r="Y75" i="4" s="1"/>
  <c r="L94" i="1"/>
  <c r="Y74" i="4" s="1"/>
  <c r="L93" i="1"/>
  <c r="Y73" i="4" s="1"/>
  <c r="L92" i="1"/>
  <c r="Y72" i="4" s="1"/>
  <c r="L91" i="1"/>
  <c r="Y71" i="4" s="1"/>
  <c r="L90" i="1"/>
  <c r="Y70" i="4" s="1"/>
  <c r="L89" i="1"/>
  <c r="Y69" i="4" s="1"/>
  <c r="L88" i="1"/>
  <c r="Y68" i="4" s="1"/>
  <c r="L87" i="1"/>
  <c r="Y67" i="4" s="1"/>
  <c r="L86" i="1"/>
  <c r="Y66" i="4" s="1"/>
  <c r="L85" i="1"/>
  <c r="Y65" i="4" s="1"/>
  <c r="L84" i="1"/>
  <c r="Y64" i="4" s="1"/>
  <c r="L83" i="1"/>
  <c r="Y63" i="4" s="1"/>
  <c r="L82" i="1"/>
  <c r="Y62" i="4" s="1"/>
  <c r="L81" i="1"/>
  <c r="Y61" i="4" s="1"/>
  <c r="L80" i="1"/>
  <c r="Y60" i="4" s="1"/>
  <c r="L79" i="1"/>
  <c r="Y59" i="4" s="1"/>
  <c r="L78" i="1"/>
  <c r="Y58" i="4" s="1"/>
  <c r="L77" i="1"/>
  <c r="Y57" i="4" s="1"/>
  <c r="L76" i="1"/>
  <c r="Y56" i="4" s="1"/>
  <c r="L75" i="1"/>
  <c r="Y55" i="4" s="1"/>
  <c r="L74" i="1"/>
  <c r="Y54" i="4" s="1"/>
  <c r="L73" i="1"/>
  <c r="Y53" i="4" s="1"/>
  <c r="L72" i="1"/>
  <c r="Y52" i="4" s="1"/>
  <c r="L71" i="1"/>
  <c r="Y51" i="4" s="1"/>
  <c r="L70" i="1"/>
  <c r="Y50" i="4" s="1"/>
  <c r="L69" i="1"/>
  <c r="Y49" i="4" s="1"/>
  <c r="L68" i="1"/>
  <c r="Y48" i="4" s="1"/>
  <c r="L67" i="1"/>
  <c r="Y47" i="4" s="1"/>
  <c r="L66" i="1"/>
  <c r="Y46" i="4" s="1"/>
  <c r="L65" i="1"/>
  <c r="Y45" i="4" s="1"/>
  <c r="L64" i="1"/>
  <c r="Y44" i="4" s="1"/>
  <c r="L63" i="1"/>
  <c r="Y43" i="4" s="1"/>
  <c r="L62" i="1"/>
  <c r="Y42" i="4" s="1"/>
  <c r="L61" i="1"/>
  <c r="Y41" i="4" s="1"/>
  <c r="L60" i="1"/>
  <c r="Y40" i="4" s="1"/>
  <c r="L59" i="1"/>
  <c r="Y39" i="4" s="1"/>
  <c r="L58" i="1"/>
  <c r="Y38" i="4" s="1"/>
  <c r="L57" i="1"/>
  <c r="Y37" i="4" s="1"/>
  <c r="L56" i="1"/>
  <c r="Y36" i="4" s="1"/>
  <c r="L55" i="1"/>
  <c r="Y35" i="4" s="1"/>
  <c r="L54" i="1"/>
  <c r="Y34" i="4" s="1"/>
  <c r="L53" i="1"/>
  <c r="Y33" i="4" s="1"/>
  <c r="L52" i="1"/>
  <c r="Y32" i="4" s="1"/>
  <c r="L51" i="1"/>
  <c r="Y31" i="4" s="1"/>
  <c r="L50" i="1"/>
  <c r="Y30" i="4" s="1"/>
  <c r="L49" i="1"/>
  <c r="Y29" i="4" s="1"/>
  <c r="L48" i="1"/>
  <c r="Y28" i="4" s="1"/>
  <c r="L47" i="1"/>
  <c r="Y27" i="4" s="1"/>
  <c r="L46" i="1"/>
  <c r="Y26" i="4" s="1"/>
  <c r="L45" i="1"/>
  <c r="Y25" i="4" s="1"/>
  <c r="L44" i="1"/>
  <c r="Y24" i="4" s="1"/>
  <c r="L43" i="1"/>
  <c r="Y23" i="4" s="1"/>
  <c r="L42" i="1"/>
  <c r="Y22" i="4" s="1"/>
  <c r="L41" i="1"/>
  <c r="Y21" i="4" s="1"/>
  <c r="L40" i="1"/>
  <c r="Y20" i="4" s="1"/>
  <c r="L39" i="1"/>
  <c r="Y19" i="4" s="1"/>
  <c r="L38" i="1"/>
  <c r="Y18" i="4" s="1"/>
  <c r="L37" i="1"/>
  <c r="Y17" i="4" s="1"/>
  <c r="L36" i="1"/>
  <c r="Y16" i="4" s="1"/>
  <c r="L35" i="1"/>
  <c r="Y15" i="4" s="1"/>
  <c r="L34" i="1"/>
  <c r="Y14" i="4" s="1"/>
  <c r="L33" i="1"/>
  <c r="Y13" i="4" s="1"/>
  <c r="L32" i="1"/>
  <c r="Y12" i="4" s="1"/>
  <c r="L31" i="1"/>
  <c r="Y11" i="4" s="1"/>
  <c r="L30" i="1"/>
  <c r="Y10" i="4" s="1"/>
  <c r="L29" i="1"/>
  <c r="Y9" i="4" s="1"/>
  <c r="L28" i="1"/>
  <c r="Y8" i="4" s="1"/>
  <c r="L27" i="1"/>
  <c r="Y7" i="4" s="1"/>
  <c r="L26" i="1"/>
  <c r="Y6" i="4" s="1"/>
  <c r="L25" i="1"/>
  <c r="Y5" i="4" s="1"/>
  <c r="L24" i="1"/>
  <c r="Y4" i="4" s="1"/>
  <c r="V22" i="1" l="1"/>
  <c r="Y3" i="4"/>
  <c r="Y2" i="4"/>
  <c r="A2" i="5" s="1" a="1"/>
  <c r="A2" i="5" s="1"/>
  <c r="A2" i="8" a="1"/>
  <c r="A2" i="8" s="1"/>
  <c r="A2" i="7" a="1"/>
  <c r="A2" i="7" s="1"/>
  <c r="A2" i="9" a="1"/>
  <c r="A2" i="9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<sst xmlns="http://schemas.openxmlformats.org/spreadsheetml/2006/main" count="571" uniqueCount="200">
  <si>
    <t>Postnr</t>
  </si>
  <si>
    <t>Poststed</t>
  </si>
  <si>
    <t>Blomster-beløp (inklusive mva)</t>
  </si>
  <si>
    <t>Total sum ordre inkl. mva</t>
  </si>
  <si>
    <t>Mottakers navn</t>
  </si>
  <si>
    <t>evt. Firma</t>
  </si>
  <si>
    <t>Ønsket leverings dato (dd.mm.yyyy)</t>
  </si>
  <si>
    <t>Kundenummer hos Interflora (hvis kjent):</t>
  </si>
  <si>
    <t>Faktura merkes (hvis ønskelig):</t>
  </si>
  <si>
    <t>Bestilling blomster fra Interflora</t>
  </si>
  <si>
    <t xml:space="preserve">Opplysninger om bestiller: </t>
  </si>
  <si>
    <t xml:space="preserve"> Opplysninger om mottaker og blomstene som bestilles, alle feltene må fylles ut for hver ordre:</t>
  </si>
  <si>
    <t>Send regnearket som vedlegg i mail til:</t>
  </si>
  <si>
    <t>Kort</t>
  </si>
  <si>
    <t>Telefon:</t>
  </si>
  <si>
    <t xml:space="preserve">Navn på ønsket produkt </t>
  </si>
  <si>
    <t>Leveringsadresse, gate &amp; nr</t>
  </si>
  <si>
    <t>kundeservice@interflora.no</t>
  </si>
  <si>
    <t>Laveste tillatte dato</t>
  </si>
  <si>
    <t>Høyeste tillatte dato</t>
  </si>
  <si>
    <t>Produkt</t>
  </si>
  <si>
    <t>Kan henges dør</t>
  </si>
  <si>
    <t>Ja</t>
  </si>
  <si>
    <t>Kan henges dør (ja eller tom)</t>
  </si>
  <si>
    <t>Pris inkl. MVA</t>
  </si>
  <si>
    <t>Maks tegn korttekst</t>
  </si>
  <si>
    <t>Tilleggsvare</t>
  </si>
  <si>
    <t>Frakt</t>
  </si>
  <si>
    <t>Innstillinger</t>
  </si>
  <si>
    <t>Datoer som kan velges</t>
  </si>
  <si>
    <t>Kort tekst</t>
  </si>
  <si>
    <t>Bestilling</t>
  </si>
  <si>
    <t>Org nr: (*)</t>
  </si>
  <si>
    <t>Firmanavn: (*)</t>
  </si>
  <si>
    <t>Bestilt av: (*)</t>
  </si>
  <si>
    <t>Fakturaadresse: (*)</t>
  </si>
  <si>
    <t>(*) Merkete felt må fylles ut</t>
  </si>
  <si>
    <t>Velg tilleggsvare 1</t>
  </si>
  <si>
    <t>Pris tilleggsvare 1</t>
  </si>
  <si>
    <t>Velg tilleggsvare 2</t>
  </si>
  <si>
    <t>Pris tilleggsvare 2</t>
  </si>
  <si>
    <t>Kundenummer</t>
  </si>
  <si>
    <t>Kundenavn</t>
  </si>
  <si>
    <t>Kontaktperson</t>
  </si>
  <si>
    <t>PO nummer</t>
  </si>
  <si>
    <t>Fakturaadresse</t>
  </si>
  <si>
    <t>Fakturaadresse 2</t>
  </si>
  <si>
    <t>Postnummer</t>
  </si>
  <si>
    <t>Tlf kunde</t>
  </si>
  <si>
    <t>E-post</t>
  </si>
  <si>
    <t>forcedelpr</t>
  </si>
  <si>
    <t>Mottaker</t>
  </si>
  <si>
    <t>Firmanavn</t>
  </si>
  <si>
    <t>Adresse</t>
  </si>
  <si>
    <t>Sted</t>
  </si>
  <si>
    <t>Leveringsdato</t>
  </si>
  <si>
    <t>Lev tidspunkt</t>
  </si>
  <si>
    <t>Telefon</t>
  </si>
  <si>
    <t>Artikkelnummer1</t>
  </si>
  <si>
    <t>Antall</t>
  </si>
  <si>
    <t>Intern beskrivelse</t>
  </si>
  <si>
    <t>Artikkelpris1</t>
  </si>
  <si>
    <t>Rabatt Artikkel 1</t>
  </si>
  <si>
    <t>Artikkelnummer2</t>
  </si>
  <si>
    <t>Artikkelpris2</t>
  </si>
  <si>
    <t>Artikkelnummer3</t>
  </si>
  <si>
    <t>Artikkelpris3</t>
  </si>
  <si>
    <t>Artikkelnummer 4</t>
  </si>
  <si>
    <t>Artikkelpris4</t>
  </si>
  <si>
    <t>Henges dør</t>
  </si>
  <si>
    <t>Leveres nabo</t>
  </si>
  <si>
    <t>Korttekst</t>
  </si>
  <si>
    <t>Bemerkninger</t>
  </si>
  <si>
    <t>Ufører butikk</t>
  </si>
  <si>
    <t>Varenr</t>
  </si>
  <si>
    <t>Standard frakt og omk. inkl. mva</t>
  </si>
  <si>
    <t>Overstyr frakt og omk. inkl. mva</t>
  </si>
  <si>
    <t>Land</t>
  </si>
  <si>
    <t>Norge</t>
  </si>
  <si>
    <t>Skal være med i csv fil</t>
  </si>
  <si>
    <t>Her ligger kun kort! Og kun pris skal endres av bruker!</t>
  </si>
  <si>
    <t>Epost</t>
  </si>
  <si>
    <t>Rabatt</t>
  </si>
  <si>
    <t>Blomst 1</t>
  </si>
  <si>
    <t>Hjerterom</t>
  </si>
  <si>
    <t>Grønn lykke</t>
  </si>
  <si>
    <t>Grønn glede, liten</t>
  </si>
  <si>
    <t>Grønn glede, medium</t>
  </si>
  <si>
    <t>Tre-grenet, hvit orkidé i potte</t>
  </si>
  <si>
    <t>Tre-grenet, rosa orkidé i potte</t>
  </si>
  <si>
    <t>To-grenet multiflora orkidé med passende potte</t>
  </si>
  <si>
    <t>Delikat, liten</t>
  </si>
  <si>
    <t>Delikat, medium</t>
  </si>
  <si>
    <t>Delikat, stor</t>
  </si>
  <si>
    <t>Hjertelig hilsen</t>
  </si>
  <si>
    <t>Bamseklem rød</t>
  </si>
  <si>
    <t>Velkommen til verden</t>
  </si>
  <si>
    <t>Bamseklem hvit</t>
  </si>
  <si>
    <t>Delikat barsel, liten</t>
  </si>
  <si>
    <t>Delikat barsel, medium</t>
  </si>
  <si>
    <t>Delikat barsel, stor</t>
  </si>
  <si>
    <t>Yndig barsel, liten</t>
  </si>
  <si>
    <t>Yndig barsel, medium</t>
  </si>
  <si>
    <t>15 stk. Hvite roser</t>
  </si>
  <si>
    <t>20 stk. Hvite roser</t>
  </si>
  <si>
    <t>30 stk. Hvite roser</t>
  </si>
  <si>
    <t>Klassisk rød julebukett, liten</t>
  </si>
  <si>
    <t>Klassisk rød julebukett, medium</t>
  </si>
  <si>
    <t>Klassisk rød julebukett, stor</t>
  </si>
  <si>
    <t>Gode ønsker/godt nytt år, liten</t>
  </si>
  <si>
    <t>Gode ønsker/godt nytt år, medium</t>
  </si>
  <si>
    <t>Gode ønsker/godt nytt år, stor</t>
  </si>
  <si>
    <t>Julemagi, stor</t>
  </si>
  <si>
    <t>Julemagi, ekstra stor</t>
  </si>
  <si>
    <t>Eventyrlig</t>
  </si>
  <si>
    <t>Novemberlykke, liten</t>
  </si>
  <si>
    <t>Novemberlykke, medium</t>
  </si>
  <si>
    <t>Novemberlykke, stor</t>
  </si>
  <si>
    <t>Eleganse</t>
  </si>
  <si>
    <t>Jubileumsvasen Lykke med hvit Cymbidium</t>
  </si>
  <si>
    <t>Gaveeske med røde amaryllis</t>
  </si>
  <si>
    <t>Gaveeske med hvite amaryllis</t>
  </si>
  <si>
    <t>Gaveeske med grønn orkidé</t>
  </si>
  <si>
    <t>Julegaven</t>
  </si>
  <si>
    <t>Røde juletulipaner, liten</t>
  </si>
  <si>
    <t>Røde juletulipaner, medium</t>
  </si>
  <si>
    <t>Røde juletulipaner, stor</t>
  </si>
  <si>
    <t>Hvite juletulipaner, liten</t>
  </si>
  <si>
    <t>Hvite juletulipaner, medium</t>
  </si>
  <si>
    <t>Hvite juletulipaner, stor</t>
  </si>
  <si>
    <t>Rød ridderstjerne, liten</t>
  </si>
  <si>
    <t>Rød ridderstjerne, medium</t>
  </si>
  <si>
    <t>Rød ridderstjerne, stor</t>
  </si>
  <si>
    <t>Hvit ridderstjerne, liten</t>
  </si>
  <si>
    <t>Hvit ridderstjerne, medium</t>
  </si>
  <si>
    <t>Hvit ridderstjerne, stor</t>
  </si>
  <si>
    <t>Praktfull, liten</t>
  </si>
  <si>
    <t>Praktfull, medium</t>
  </si>
  <si>
    <t>Praktfull, stor</t>
  </si>
  <si>
    <t>Hvit jul</t>
  </si>
  <si>
    <t>Forventning</t>
  </si>
  <si>
    <t>Nissemors favoritt</t>
  </si>
  <si>
    <t>Vinternatt</t>
  </si>
  <si>
    <t>Høytid rød</t>
  </si>
  <si>
    <t>Høytid hvit</t>
  </si>
  <si>
    <t>Strålende</t>
  </si>
  <si>
    <t>Strålende med potte</t>
  </si>
  <si>
    <t>Strålende, stor</t>
  </si>
  <si>
    <t>Blomstrende jul</t>
  </si>
  <si>
    <t>Blomstrende jul med potte</t>
  </si>
  <si>
    <t>Blomstrende jul, stor</t>
  </si>
  <si>
    <t>Novemberstjerne</t>
  </si>
  <si>
    <t>Novemberstjerne med potte</t>
  </si>
  <si>
    <t>Juletradisjon</t>
  </si>
  <si>
    <t>Juletradisjon med potte</t>
  </si>
  <si>
    <t>Stjerneskinn</t>
  </si>
  <si>
    <t>Stjerneskinn med potte</t>
  </si>
  <si>
    <t>Klassisk juledekorasjon, liten</t>
  </si>
  <si>
    <t>Klassisk juledekorasjon, medium</t>
  </si>
  <si>
    <t>Klassisk juledekorasjon, stor</t>
  </si>
  <si>
    <t>Lys drøm, Medium</t>
  </si>
  <si>
    <t>Lys drøm, Stor</t>
  </si>
  <si>
    <t>Lys drøm, Ekstra stor</t>
  </si>
  <si>
    <t>Julejuvel, stor</t>
  </si>
  <si>
    <t>Julejuvel, ekstra stor</t>
  </si>
  <si>
    <t>Hjertelig julehilsen</t>
  </si>
  <si>
    <t>Orkidéfantasi</t>
  </si>
  <si>
    <t>Julelykke</t>
  </si>
  <si>
    <t>Snøfall</t>
  </si>
  <si>
    <t xml:space="preserve"> Yndig barsel, stor</t>
  </si>
  <si>
    <t>Rosegaven, rød</t>
  </si>
  <si>
    <t>Rosegaven, hvit</t>
  </si>
  <si>
    <t>15 stk. Røde roser</t>
  </si>
  <si>
    <t>20 stk. Røde roser</t>
  </si>
  <si>
    <t>30 stk. Røde roser</t>
  </si>
  <si>
    <t xml:space="preserve"> Praktfull, medium</t>
  </si>
  <si>
    <t>God jul</t>
  </si>
  <si>
    <t>Rosa Azalea i gavepose</t>
  </si>
  <si>
    <t>Blomstrende</t>
  </si>
  <si>
    <t>Dekorasjon med lys,krem/fersken</t>
  </si>
  <si>
    <t>Dekorasjon med lys, Rød</t>
  </si>
  <si>
    <t>Sammenplantning</t>
  </si>
  <si>
    <t>Lollipop</t>
  </si>
  <si>
    <t>Minikonfekt</t>
  </si>
  <si>
    <t>Champagne-trøfler</t>
  </si>
  <si>
    <t>Sjokoladefristelse
9 biter</t>
  </si>
  <si>
    <t>Epledrøm</t>
  </si>
  <si>
    <t>Rabarbradrøm</t>
  </si>
  <si>
    <t>Bånd</t>
  </si>
  <si>
    <t>Bukowski bamse</t>
  </si>
  <si>
    <t>Hjertelig hilsen Nougatt Hjerter</t>
  </si>
  <si>
    <t>Lakrisdrøm Salt lakris og hvit sjokolade</t>
  </si>
  <si>
    <t>Dalia Vase Passer til medium / Stor bukett</t>
  </si>
  <si>
    <t>Poppy Vase Passer til små / lav bukett</t>
  </si>
  <si>
    <t>Familieesken-sjokolade, marsipan &amp; lakris</t>
  </si>
  <si>
    <t>Jubileumsvasen Lykke</t>
  </si>
  <si>
    <t>Søte favoritter sjokolade &amp; karamell</t>
  </si>
  <si>
    <t>Hjertlig hilsen-nougathjerte</t>
  </si>
  <si>
    <t>Fakturering skjer i henhold til  kundeavtale. Vær oppmerksom på at faktureringsmetode ikke kan endres etter at ordren er sendt inn.</t>
  </si>
  <si>
    <t xml:space="preserve"> Nissemors favoritt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</si>
</sst>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[&lt;=9999]0000;General"/>
    <numFmt numFmtId="165" formatCode="&quot;kr&quot;\ #,##0"/>
    <numFmt numFmtId="166" formatCode="&quot;Blomst&quot;\ ##"/>
    <numFmt numFmtId="167" formatCode="&quot;Firma/ Org nr :&quot;"/>
    <numFmt numFmtId="168" formatCode="&quot;kr&quot;\ #,##0.00"/>
    <numFmt numFmtId="169" formatCode="###,###,###"/>
    <numFmt numFmtId="170" formatCode="0.0\ %"/>
  </numFmts>
  <fonts count="15" x14ac:knownFonts="1">
    <font>
      <sz val="10"/>
      <name val="Aptos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8"/>
      <color rgb="FFCAAD59"/>
      <name val="Aptos"/>
      <family val="2"/>
    </font>
    <font>
      <sz val="10"/>
      <name val="Aptos"/>
      <family val="2"/>
    </font>
    <font>
      <b/>
      <sz val="10"/>
      <name val="Aptos"/>
      <family val="2"/>
    </font>
    <font>
      <b/>
      <sz val="16"/>
      <name val="Aptos"/>
      <family val="2"/>
    </font>
    <font>
      <b/>
      <sz val="20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2"/>
      <color theme="1"/>
      <name val="Calibri"/>
      <family val="2"/>
      <scheme val="minor"/>
    </font>
    <font>
      <sz val="10"/>
      <color theme="1"/>
      <name val="Aptos"/>
      <family val="2"/>
    </font>
    <font>
      <sz val="12"/>
      <color theme="1"/>
      <name val="Calibri"/>
      <family val="2"/>
      <scheme val="minor"/>
    </font>
    <font>
      <b/>
      <sz val="11"/>
      <name val="Aptos"/>
      <family val="2"/>
    </font>
    <font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A0A0A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CCCC"/>
        <bgColor rgb="FFFAFAFA"/>
      </patternFill>
    </fill>
    <fill>
      <patternFill patternType="solid">
        <fgColor theme="0"/>
        <bgColor rgb="FFFAFAFA"/>
      </patternFill>
    </fill>
  </fills>
  <borders count="10">
    <border>
      <left/>
      <right/>
      <top/>
      <bottom/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 style="thick">
        <color rgb="FFE6E6E6"/>
      </left>
      <right style="thin">
        <color rgb="FFE6E6E6"/>
      </right>
      <top style="thick">
        <color rgb="FFE6E6E6"/>
      </top>
      <bottom style="thin">
        <color rgb="FFE6E6E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E6E6E6"/>
      </right>
      <top/>
      <bottom style="medium">
        <color rgb="FFE6E6E6"/>
      </bottom>
      <diagonal/>
    </border>
    <border>
      <left style="medium">
        <color rgb="FFE6E6E6"/>
      </left>
      <right style="medium">
        <color rgb="FFE6E6E6"/>
      </right>
      <top/>
      <bottom style="medium">
        <color rgb="FFE6E6E6"/>
      </bottom>
      <diagonal/>
    </border>
    <border>
      <left style="medium">
        <color rgb="FFE6E6E6"/>
      </left>
      <right/>
      <top/>
      <bottom style="medium">
        <color rgb="FFE6E6E6"/>
      </bottom>
      <diagonal/>
    </border>
    <border>
      <left/>
      <right style="medium">
        <color rgb="FFE6E6E6"/>
      </right>
      <top style="medium">
        <color rgb="FFE6E6E6"/>
      </top>
      <bottom/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/>
      <diagonal/>
    </border>
    <border>
      <left style="medium">
        <color rgb="FFE6E6E6"/>
      </left>
      <right/>
      <top style="medium">
        <color rgb="FFE6E6E6"/>
      </top>
      <bottom/>
      <diagonal/>
    </border>
  </borders>
  <cellStyleXfs count="8">
    <xf numFmtId="0" fontId="0" fillId="4" borderId="0"/>
    <xf numFmtId="14" fontId="4" fillId="2" borderId="2" applyNumberFormat="0" applyAlignment="0">
      <protection locked="0"/>
    </xf>
    <xf numFmtId="0" fontId="5" fillId="5" borderId="0" applyNumberFormat="0" applyAlignment="0"/>
    <xf numFmtId="0" fontId="3" fillId="3" borderId="0">
      <alignment vertical="center"/>
    </xf>
    <xf numFmtId="0" fontId="7" fillId="4" borderId="0"/>
    <xf numFmtId="0" fontId="6" fillId="4" borderId="0"/>
    <xf numFmtId="0" fontId="5" fillId="4" borderId="0"/>
    <xf numFmtId="165" fontId="4" fillId="4" borderId="2" applyNumberFormat="0" applyAlignment="0">
      <alignment vertical="center"/>
    </xf>
  </cellStyleXfs>
  <cellXfs count="64">
    <xf numFmtId="0" fontId="0" fillId="4" borderId="0" xfId="0"/>
    <xf numFmtId="0" fontId="0" fillId="2" borderId="0" xfId="0" applyFill="1"/>
    <xf numFmtId="0" fontId="2" fillId="4" borderId="0" xfId="0" applyFont="1" applyAlignment="1">
      <alignment horizontal="left"/>
    </xf>
    <xf numFmtId="14" fontId="4" fillId="2" borderId="2" xfId="1" applyNumberFormat="1">
      <protection locked="0"/>
    </xf>
    <xf numFmtId="0" fontId="5" fillId="4" borderId="0" xfId="0" applyFont="1"/>
    <xf numFmtId="14" fontId="0" fillId="2" borderId="2" xfId="0" applyNumberFormat="1" applyFill="1" applyBorder="1" applyProtection="1">
      <protection locked="0"/>
    </xf>
    <xf numFmtId="0" fontId="5" fillId="5" borderId="0" xfId="2"/>
    <xf numFmtId="4" fontId="4" fillId="2" borderId="2" xfId="1" applyNumberFormat="1">
      <protection locked="0"/>
    </xf>
    <xf numFmtId="0" fontId="3" fillId="3" borderId="0" xfId="3">
      <alignment vertical="center"/>
    </xf>
    <xf numFmtId="0" fontId="5" fillId="4" borderId="0" xfId="6"/>
    <xf numFmtId="0" fontId="4" fillId="2" borderId="2" xfId="1" applyNumberFormat="1" applyAlignment="1">
      <alignment horizontal="left"/>
      <protection locked="0"/>
    </xf>
    <xf numFmtId="0" fontId="5" fillId="5" borderId="0" xfId="2" applyAlignment="1">
      <alignment horizontal="left"/>
    </xf>
    <xf numFmtId="0" fontId="5" fillId="5" borderId="0" xfId="2" applyAlignment="1">
      <alignment horizontal="center"/>
    </xf>
    <xf numFmtId="0" fontId="5" fillId="5" borderId="1" xfId="2" applyBorder="1"/>
    <xf numFmtId="0" fontId="5" fillId="5" borderId="1" xfId="2" applyBorder="1" applyAlignment="1">
      <alignment wrapText="1"/>
    </xf>
    <xf numFmtId="164" fontId="5" fillId="5" borderId="1" xfId="2" applyNumberFormat="1" applyBorder="1" applyAlignment="1">
      <alignment wrapText="1"/>
    </xf>
    <xf numFmtId="0" fontId="5" fillId="5" borderId="1" xfId="2" applyBorder="1" applyAlignment="1">
      <alignment horizontal="center" wrapText="1"/>
    </xf>
    <xf numFmtId="0" fontId="7" fillId="4" borderId="0" xfId="4"/>
    <xf numFmtId="0" fontId="6" fillId="4" borderId="0" xfId="5"/>
    <xf numFmtId="0" fontId="4" fillId="2" borderId="2" xfId="1" applyNumberFormat="1" applyAlignment="1">
      <alignment vertical="center"/>
      <protection locked="0"/>
    </xf>
    <xf numFmtId="164" fontId="4" fillId="2" borderId="2" xfId="1" applyNumberFormat="1" applyAlignment="1">
      <alignment vertical="center"/>
      <protection locked="0"/>
    </xf>
    <xf numFmtId="14" fontId="4" fillId="2" borderId="2" xfId="1" applyNumberFormat="1" applyAlignment="1">
      <alignment vertical="center"/>
      <protection locked="0"/>
    </xf>
    <xf numFmtId="165" fontId="4" fillId="2" borderId="2" xfId="1" applyNumberFormat="1" applyAlignment="1">
      <alignment horizontal="center" vertical="center"/>
      <protection locked="0"/>
    </xf>
    <xf numFmtId="168" fontId="4" fillId="4" borderId="2" xfId="7" applyNumberFormat="1">
      <alignment vertical="center"/>
    </xf>
    <xf numFmtId="166" fontId="4" fillId="4" borderId="2" xfId="7" applyNumberFormat="1" applyAlignment="1">
      <alignment horizontal="left" vertical="center"/>
    </xf>
    <xf numFmtId="0" fontId="6" fillId="4" borderId="0" xfId="5" applyAlignment="1">
      <alignment horizontal="right"/>
    </xf>
    <xf numFmtId="0" fontId="0" fillId="4" borderId="0" xfId="0" applyAlignment="1">
      <alignment horizontal="right"/>
    </xf>
    <xf numFmtId="49" fontId="4" fillId="2" borderId="2" xfId="1" applyNumberFormat="1" applyAlignment="1">
      <alignment vertical="center"/>
      <protection locked="0"/>
    </xf>
    <xf numFmtId="0" fontId="0" fillId="4" borderId="3" xfId="0" applyBorder="1"/>
    <xf numFmtId="14" fontId="0" fillId="4" borderId="3" xfId="0" applyNumberFormat="1" applyBorder="1"/>
    <xf numFmtId="168" fontId="4" fillId="2" borderId="2" xfId="1" applyNumberFormat="1" applyAlignment="1">
      <alignment vertical="center"/>
      <protection locked="0"/>
    </xf>
    <xf numFmtId="3" fontId="4" fillId="2" borderId="2" xfId="1" applyNumberFormat="1">
      <protection locked="0"/>
    </xf>
    <xf numFmtId="0" fontId="0" fillId="2" borderId="2" xfId="1" applyNumberFormat="1" applyFont="1" applyAlignment="1">
      <alignment vertical="center"/>
      <protection locked="0"/>
    </xf>
    <xf numFmtId="49" fontId="0" fillId="2" borderId="2" xfId="1" applyNumberFormat="1" applyFont="1" applyAlignment="1">
      <alignment vertical="center"/>
      <protection locked="0"/>
    </xf>
    <xf numFmtId="0" fontId="5" fillId="6" borderId="4" xfId="0" applyFont="1" applyFill="1" applyBorder="1"/>
    <xf numFmtId="0" fontId="5" fillId="6" borderId="5" xfId="0" applyFont="1" applyFill="1" applyBorder="1"/>
    <xf numFmtId="0" fontId="5" fillId="6" borderId="6" xfId="0" applyFont="1" applyFill="1" applyBorder="1"/>
    <xf numFmtId="0" fontId="0" fillId="7" borderId="7" xfId="0" applyFill="1" applyBorder="1"/>
    <xf numFmtId="0" fontId="0" fillId="7" borderId="8" xfId="0" applyFill="1" applyBorder="1"/>
    <xf numFmtId="4" fontId="0" fillId="7" borderId="9" xfId="0" applyNumberFormat="1" applyFill="1" applyBorder="1"/>
    <xf numFmtId="169" fontId="4" fillId="2" borderId="2" xfId="1" applyNumberFormat="1" applyAlignment="1">
      <alignment horizontal="left"/>
      <protection locked="0"/>
    </xf>
    <xf numFmtId="170" fontId="4" fillId="2" borderId="2" xfId="1" applyNumberFormat="1" applyAlignment="1">
      <alignment vertical="center"/>
      <protection locked="0"/>
    </xf>
    <xf numFmtId="0" fontId="8" fillId="4" borderId="0" xfId="0" applyFont="1" applyAlignment="1">
      <alignment vertical="center"/>
    </xf>
    <xf numFmtId="0" fontId="9" fillId="4" borderId="0" xfId="0" applyFont="1" applyAlignment="1">
      <alignment vertical="center"/>
    </xf>
    <xf numFmtId="0" fontId="10" fillId="4" borderId="0" xfId="0" applyFont="1"/>
    <xf numFmtId="0" fontId="11" fillId="4" borderId="0" xfId="0" applyFont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" fillId="4" borderId="0" xfId="0" applyFont="1"/>
    <xf numFmtId="0" fontId="10" fillId="4" borderId="0" xfId="0" applyFont="1" applyAlignment="1">
      <alignment vertical="center"/>
    </xf>
    <xf numFmtId="0" fontId="12" fillId="4" borderId="0" xfId="0" applyFont="1" applyAlignment="1">
      <alignment vertical="center"/>
    </xf>
    <xf numFmtId="0" fontId="13" fillId="4" borderId="0" xfId="0" applyFont="1"/>
    <xf numFmtId="0" fontId="12" fillId="4" borderId="0" xfId="0" applyFont="1" applyAlignment="1">
      <alignment horizontal="left" vertical="center"/>
    </xf>
    <xf numFmtId="0" fontId="11" fillId="4" borderId="0" xfId="0" applyFont="1" applyAlignment="1">
      <alignment horizontal="left"/>
    </xf>
    <xf numFmtId="0" fontId="14" fillId="4" borderId="0" xfId="0" applyFont="1" applyAlignment="1">
      <alignment horizontal="left"/>
    </xf>
    <xf numFmtId="0" fontId="0" fillId="4" borderId="0" xfId="0" applyAlignment="1">
      <alignment horizontal="left"/>
    </xf>
    <xf numFmtId="0" fontId="0" fillId="2" borderId="2" xfId="1" applyNumberFormat="1" applyFont="1" applyAlignment="1">
      <protection locked="0"/>
    </xf>
    <xf numFmtId="0" fontId="4" fillId="2" borderId="2" xfId="1" applyNumberFormat="1" applyAlignment="1">
      <protection locked="0"/>
    </xf>
    <xf numFmtId="167" fontId="0" fillId="2" borderId="2" xfId="1" applyNumberFormat="1" applyFont="1" applyAlignment="1">
      <protection locked="0"/>
    </xf>
    <xf numFmtId="167" fontId="4" fillId="2" borderId="2" xfId="1" applyNumberFormat="1" applyAlignment="1">
      <protection locked="0"/>
    </xf>
    <xf numFmtId="49" fontId="0" fillId="2" borderId="2" xfId="1" applyNumberFormat="1" applyFont="1" applyAlignment="1">
      <protection locked="0"/>
    </xf>
    <xf numFmtId="49" fontId="4" fillId="2" borderId="2" xfId="1" applyNumberFormat="1" applyAlignment="1">
      <protection locked="0"/>
    </xf>
    <xf numFmtId="0" fontId="4" fillId="2" borderId="2" xfId="1" applyNumberFormat="1" applyAlignment="1">
      <alignment horizontal="left"/>
      <protection locked="0"/>
    </xf>
    <xf numFmtId="0" fontId="4" fillId="2" borderId="2" xfId="1" applyNumberFormat="1">
      <protection locked="0"/>
    </xf>
  </cellXfs>
  <cellStyles count="8">
    <cellStyle name="BoldHeader1" xfId="4" xr:uid="{C891517E-97F9-45C3-AF84-01D0E46C903B}"/>
    <cellStyle name="BoldHeader2" xfId="5" xr:uid="{1B5175B2-9D49-457E-8B8A-BF08CEB884B2}"/>
    <cellStyle name="BoldInputHeader" xfId="6" xr:uid="{F958B3CE-15DE-48EE-8C7A-561723414C83}"/>
    <cellStyle name="Calculated" xfId="7" xr:uid="{8803EB78-82F3-4967-84F3-48D9CB34AEDB}"/>
    <cellStyle name="Input" xfId="1" xr:uid="{5AA2B721-0648-4862-BACF-86B3C396A52C}"/>
    <cellStyle name="Normal" xfId="0" builtinId="0" customBuiltin="1"/>
    <cellStyle name="SubHeader" xfId="2" xr:uid="{C59676DF-A1FB-4BB7-8665-228F05A5B98D}"/>
    <cellStyle name="TopHeader" xfId="3" xr:uid="{3B8013F1-4B60-40DB-A403-76EA1DAE8C11}"/>
  </cellStyles>
  <dxfs count="15">
    <dxf>
      <font>
        <b/>
        <sz val="11"/>
        <color theme="1"/>
      </font>
      <numFmt numFmtId="4" formatCode="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center" textRotation="0" wrapText="0" indent="0" justifyLastLine="0" shrinkToFit="0" readingOrder="0"/>
    </dxf>
    <dxf>
      <numFmt numFmtId="4" formatCode="#,##0.00"/>
      <fill>
        <patternFill patternType="solid">
          <fgColor rgb="FFFAFAFA"/>
          <bgColor theme="0"/>
        </patternFill>
      </fill>
      <border diagonalUp="0" diagonalDown="0">
        <left style="medium">
          <color rgb="FFE6E6E6"/>
        </left>
        <right/>
        <top style="medium">
          <color rgb="FFE6E6E6"/>
        </top>
        <bottom/>
        <vertical/>
        <horizontal/>
      </border>
    </dxf>
    <dxf>
      <fill>
        <patternFill patternType="solid">
          <fgColor rgb="FFFAFAFA"/>
          <bgColor theme="0"/>
        </patternFill>
      </fill>
      <border diagonalUp="0" diagonalDown="0">
        <left style="medium">
          <color rgb="FFE6E6E6"/>
        </left>
        <right style="medium">
          <color rgb="FFE6E6E6"/>
        </right>
        <top style="medium">
          <color rgb="FFE6E6E6"/>
        </top>
        <bottom/>
        <vertical/>
        <horizontal/>
      </border>
    </dxf>
    <dxf>
      <fill>
        <patternFill patternType="solid">
          <fgColor rgb="FFFAFAFA"/>
          <bgColor theme="0"/>
        </patternFill>
      </fill>
      <border diagonalUp="0" diagonalDown="0">
        <left/>
        <right style="medium">
          <color rgb="FFE6E6E6"/>
        </right>
        <top style="medium">
          <color rgb="FFE6E6E6"/>
        </top>
        <bottom/>
        <vertical/>
        <horizontal/>
      </border>
    </dxf>
    <dxf>
      <border outline="0">
        <top style="medium">
          <color rgb="FFE6E6E6"/>
        </top>
      </border>
    </dxf>
    <dxf>
      <border outline="0">
        <left style="medium">
          <color rgb="FFE6E6E6"/>
        </left>
        <right style="medium">
          <color rgb="FFE6E6E6"/>
        </right>
        <top style="medium">
          <color rgb="FFE6E6E6"/>
        </top>
        <bottom style="medium">
          <color rgb="FFE6E6E6"/>
        </bottom>
      </border>
    </dxf>
    <dxf>
      <border outline="0">
        <bottom style="medium">
          <color rgb="FFE6E6E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"/>
        <family val="2"/>
        <scheme val="none"/>
      </font>
      <fill>
        <patternFill patternType="solid">
          <fgColor rgb="FFFAFAFA"/>
          <bgColor rgb="FFCCCCCC"/>
        </patternFill>
      </fill>
      <border diagonalUp="0" diagonalDown="0" outline="0">
        <left style="medium">
          <color rgb="FFE6E6E6"/>
        </left>
        <right style="medium">
          <color rgb="FFE6E6E6"/>
        </right>
        <top/>
        <bottom/>
      </border>
    </dxf>
    <dxf>
      <font>
        <color theme="1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"/>
        <family val="2"/>
        <scheme val="none"/>
      </font>
    </dxf>
    <dxf>
      <font>
        <b/>
        <i val="0"/>
      </font>
      <fill>
        <patternFill>
          <bgColor rgb="FFCCCCCC"/>
        </patternFill>
      </fill>
    </dxf>
    <dxf>
      <fill>
        <patternFill>
          <bgColor theme="0"/>
        </patternFill>
      </fill>
      <border>
        <left style="medium">
          <color rgb="FFE6E6E6"/>
        </left>
        <right style="medium">
          <color rgb="FFE6E6E6"/>
        </right>
        <top style="medium">
          <color rgb="FFE6E6E6"/>
        </top>
        <bottom style="medium">
          <color rgb="FFE6E6E6"/>
        </bottom>
        <vertical style="medium">
          <color rgb="FFE6E6E6"/>
        </vertical>
        <horizontal style="medium">
          <color rgb="FFE6E6E6"/>
        </horizontal>
      </border>
    </dxf>
  </dxfs>
  <tableStyles count="1" defaultTableStyle="TableStyleMedium2" defaultPivotStyle="PivotStyleLight16">
    <tableStyle name="Interflora" pivot="0" count="2" xr9:uid="{8C4FCDE7-7F6E-4E6B-ACF0-4DD1184E0A77}">
      <tableStyleElement type="wholeTable" dxfId="14"/>
      <tableStyleElement type="headerRow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AFAFA"/>
      <color rgb="FFE6E6E6"/>
      <color rgb="FFCCCCCC"/>
      <color rgb="FFCAAD59"/>
      <color rgb="FF0A0A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209551</xdr:colOff>
      <xdr:row>0</xdr:row>
      <xdr:rowOff>63501</xdr:rowOff>
    </xdr:from>
    <xdr:to>
      <xdr:col>7</xdr:col>
      <xdr:colOff>0</xdr:colOff>
      <xdr:row>0</xdr:row>
      <xdr:rowOff>466067</xdr:rowOff>
    </xdr:to>
    <xdr:pic>
      <xdr:nvPicPr>
        <xdr:cNvPr id="4" name="Grafikk 3">
          <a:extLst>
            <a:ext uri="{FF2B5EF4-FFF2-40B4-BE49-F238E27FC236}">
              <a16:creationId xmlns:a16="http://schemas.microsoft.com/office/drawing/2014/main" id="{72D057DF-CE05-14EB-F345-10D9EAD44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271001" y="63501"/>
          <a:ext cx="933449" cy="40256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E9A5899-43A0-41DE-8D74-DA07F2712185}" name="tblKanHengesDør" displayName="tblKanHengesDør" ref="I7:I8" totalsRowShown="0">
  <autoFilter ref="I7:I8" xr:uid="{FE9A5899-43A0-41DE-8D74-DA07F2712185}">
    <filterColumn colId="0" hiddenButton="1"/>
  </autoFilter>
  <tableColumns count="1">
    <tableColumn id="1" xr3:uid="{FD264043-5B68-4402-95F0-1403182B5556}" name="Kan henges dør"/>
  </tableColumns>
  <tableStyleInfo name="Interflora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5005669-5089-4DF8-9512-AE0CAC3B0B6D}" name="tblTilleggsvarer" displayName="tblTilleggsvarer" ref="K7:M23" totalsRowShown="0">
  <autoFilter ref="K7:M23" xr:uid="{55005669-5089-4DF8-9512-AE0CAC3B0B6D}">
    <filterColumn colId="0" hiddenButton="1"/>
    <filterColumn colId="1" hiddenButton="1"/>
    <filterColumn colId="2" hiddenButton="1"/>
  </autoFilter>
  <tableColumns count="3">
    <tableColumn id="3" xr3:uid="{10018AE1-025B-41F1-9BC0-A0632A7E41DC}" name="Varenr" dataDxfId="12"/>
    <tableColumn id="1" xr3:uid="{F67C6768-EBFB-4436-80C3-0A311FD2E5D8}" name="Tilleggsvare" dataDxfId="11"/>
    <tableColumn id="2" xr3:uid="{BFFE2785-D088-4100-B96B-DDF539994625}" name="Pris inkl. MVA" dataDxfId="10"/>
  </tableColumns>
  <tableStyleInfo name="Interflora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ABE5FF2-9D7D-4D61-9695-61A21307AB07}" name="tblTilleggsvarerKort" displayName="tblTilleggsvarerKort" ref="O7:Q8" totalsRowShown="0" headerRowDxfId="9" headerRowBorderDxfId="8" tableBorderDxfId="7" totalsRowBorderDxfId="6">
  <autoFilter ref="O7:Q8" xr:uid="{2ABE5FF2-9D7D-4D61-9695-61A21307AB07}"/>
  <tableColumns count="3">
    <tableColumn id="1" xr3:uid="{EAC0BCD9-1F96-4839-BE50-E4809158D4D5}" name="Varenr" dataDxfId="5"/>
    <tableColumn id="2" xr3:uid="{33C2513B-5D01-4AB8-AD4B-FE01E30E4AB3}" name="Tilleggsvare" dataDxfId="4"/>
    <tableColumn id="3" xr3:uid="{5B7D2707-A076-4871-ADD5-F3244B2D71F5}" name="Pris inkl. MVA" dataDxfId="3"/>
  </tableColumns>
  <tableStyleInfo name="Interflora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00C671-5F2B-4380-9C36-EECF19E10594}" name="tblProdukter" displayName="tblProdukter" ref="E7:G121" totalsRowShown="0">
  <autoFilter ref="E7:G121" xr:uid="{9100C671-5F2B-4380-9C36-EECF19E10594}">
    <filterColumn colId="0" hiddenButton="1"/>
    <filterColumn colId="1" hiddenButton="1"/>
    <filterColumn colId="2" hiddenButton="1"/>
  </autoFilter>
  <tableColumns count="3">
    <tableColumn id="3" xr3:uid="{CAE6A2AE-6F13-456B-8C2E-FE20BE9998CA}" name="Varenr" dataDxfId="2"/>
    <tableColumn id="1" xr3:uid="{D5B95B9F-7199-44F0-B68E-832DA9BDBED8}" name="Produkt" dataDxfId="1"/>
    <tableColumn id="2" xr3:uid="{CFB20091-AE1E-47D4-AA73-DAAD4EC8A11C}" name="Pris inkl. MVA" dataDxfId="0"/>
  </tableColumns>
  <tableStyleInfo name="Interflora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314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2FAF662-848A-4D9F-85A5-A6BDED18E219}">
  <we:reference id="wa200003696" version="1.3.0.0" store="nb-NO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8B760A4C-D697-4ECB-AF07-F2134C5103E7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undeservice@interflora.no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V221"/>
  <sheetViews>
    <sheetView tabSelected="1" workbookViewId="0">
      <selection activeCell="D25" sqref="D25"/>
    </sheetView>
  </sheetViews>
  <sheetFormatPr baseColWidth="10" defaultColWidth="10.85546875" defaultRowHeight="13.5" x14ac:dyDescent="0.25"/>
  <cols>
    <col min="1" max="1" width="2.5703125" customWidth="1"/>
    <col min="2" max="2" width="36.28515625" customWidth="1"/>
    <col min="3" max="3" width="24.28515625" customWidth="1"/>
    <col min="4" max="4" width="26.5703125" customWidth="1"/>
    <col min="5" max="5" width="29.140625" customWidth="1"/>
    <col min="7" max="8" width="17" customWidth="1"/>
    <col min="9" max="9" width="16.140625" customWidth="1"/>
    <col min="10" max="10" width="19.42578125" customWidth="1"/>
    <col min="11" max="11" width="20.85546875" customWidth="1"/>
    <col min="12" max="12" width="15.5703125" customWidth="1"/>
    <col min="13" max="13" width="14.42578125" customWidth="1"/>
    <col min="14" max="14" width="45.42578125" customWidth="1"/>
    <col min="15" max="15" width="30.5703125" customWidth="1"/>
    <col min="16" max="16" width="12.140625" customWidth="1"/>
    <col min="17" max="17" width="30.5703125" customWidth="1"/>
    <col min="18" max="18" width="12.140625" customWidth="1"/>
    <col min="19" max="19" width="12.140625" hidden="1" customWidth="1"/>
    <col min="20" max="20" width="17" customWidth="1"/>
    <col min="21" max="21" width="19.42578125" hidden="1" customWidth="1"/>
    <col min="22" max="22" width="11.140625" customWidth="1"/>
  </cols>
  <sheetData>
    <row r="1" spans="2:9" s="8" customFormat="1" ht="45.6" customHeight="1" x14ac:dyDescent="0.25">
      <c r="B1" s="8" t="s">
        <v>31</v>
      </c>
    </row>
    <row r="3" spans="2:9" ht="26.25" x14ac:dyDescent="0.4">
      <c r="B3" s="17" t="s">
        <v>9</v>
      </c>
      <c r="C3" s="17"/>
      <c r="E3" s="18"/>
      <c r="F3" s="18"/>
      <c r="G3" s="18"/>
      <c r="H3" s="18"/>
      <c r="I3" s="18"/>
    </row>
    <row r="5" spans="2:9" ht="21" x14ac:dyDescent="0.35">
      <c r="B5" s="18" t="s">
        <v>10</v>
      </c>
      <c r="G5" s="25" t="s">
        <v>12</v>
      </c>
      <c r="H5" s="25"/>
    </row>
    <row r="6" spans="2:9" x14ac:dyDescent="0.25">
      <c r="B6" s="9" t="s">
        <v>36</v>
      </c>
      <c r="G6" s="26" t="s">
        <v>17</v>
      </c>
      <c r="H6" s="26"/>
    </row>
    <row r="7" spans="2:9" ht="14.25" thickBot="1" x14ac:dyDescent="0.3"/>
    <row r="8" spans="2:9" ht="15" thickTop="1" thickBot="1" x14ac:dyDescent="0.3">
      <c r="B8" s="9" t="s">
        <v>7</v>
      </c>
      <c r="C8" s="10"/>
    </row>
    <row r="9" spans="2:9" ht="14.1" customHeight="1" thickTop="1" thickBot="1" x14ac:dyDescent="0.3">
      <c r="B9" s="9" t="s">
        <v>33</v>
      </c>
      <c r="C9" s="58"/>
      <c r="D9" s="59"/>
      <c r="E9" s="59"/>
      <c r="F9" s="9" t="s">
        <v>32</v>
      </c>
      <c r="G9" s="40"/>
    </row>
    <row r="10" spans="2:9" ht="14.1" customHeight="1" thickTop="1" thickBot="1" x14ac:dyDescent="0.3">
      <c r="B10" s="9" t="s">
        <v>34</v>
      </c>
      <c r="C10" s="56"/>
      <c r="D10" s="57"/>
      <c r="E10" s="57"/>
      <c r="F10" s="57"/>
      <c r="G10" s="57"/>
    </row>
    <row r="11" spans="2:9" ht="14.1" customHeight="1" thickTop="1" thickBot="1" x14ac:dyDescent="0.3">
      <c r="B11" s="9" t="s">
        <v>8</v>
      </c>
      <c r="C11" s="56"/>
      <c r="D11" s="57"/>
      <c r="E11" s="57"/>
      <c r="F11" s="57"/>
      <c r="G11" s="57"/>
    </row>
    <row r="12" spans="2:9" ht="14.1" customHeight="1" thickTop="1" thickBot="1" x14ac:dyDescent="0.3">
      <c r="B12" s="9" t="s">
        <v>35</v>
      </c>
      <c r="C12" s="56"/>
      <c r="D12" s="57"/>
      <c r="E12" s="57"/>
      <c r="F12" s="57"/>
      <c r="G12" s="57"/>
    </row>
    <row r="13" spans="2:9" ht="14.1" customHeight="1" thickTop="1" thickBot="1" x14ac:dyDescent="0.3">
      <c r="B13" s="9" t="s">
        <v>47</v>
      </c>
      <c r="C13" s="60"/>
      <c r="D13" s="61"/>
      <c r="E13" s="61"/>
      <c r="F13" s="61"/>
      <c r="G13" s="61"/>
    </row>
    <row r="14" spans="2:9" ht="14.1" customHeight="1" thickTop="1" thickBot="1" x14ac:dyDescent="0.3">
      <c r="B14" s="4" t="s">
        <v>1</v>
      </c>
      <c r="C14" s="56"/>
      <c r="D14" s="57"/>
      <c r="E14" s="57"/>
      <c r="F14" s="57"/>
      <c r="G14" s="57"/>
    </row>
    <row r="15" spans="2:9" ht="14.1" customHeight="1" thickTop="1" thickBot="1" x14ac:dyDescent="0.3">
      <c r="B15" s="9" t="s">
        <v>57</v>
      </c>
      <c r="C15" s="62"/>
      <c r="D15" s="62"/>
      <c r="E15" s="62"/>
      <c r="F15" s="62"/>
      <c r="G15" s="62"/>
    </row>
    <row r="16" spans="2:9" ht="14.1" customHeight="1" thickTop="1" x14ac:dyDescent="0.25">
      <c r="B16" s="9" t="s">
        <v>81</v>
      </c>
      <c r="C16" s="63"/>
      <c r="D16" s="63"/>
      <c r="E16" s="63"/>
      <c r="F16" s="63"/>
      <c r="G16" s="63"/>
    </row>
    <row r="17" spans="1:22" ht="15.75" customHeight="1" x14ac:dyDescent="0.25">
      <c r="C17" s="54" t="s">
        <v>198</v>
      </c>
      <c r="D17" s="2"/>
      <c r="E17" s="2"/>
    </row>
    <row r="18" spans="1:22" x14ac:dyDescent="0.25">
      <c r="D18" s="55"/>
      <c r="E18" s="55"/>
      <c r="F18" s="55"/>
      <c r="G18" s="55"/>
      <c r="H18" s="55"/>
      <c r="I18" s="55"/>
    </row>
    <row r="19" spans="1:22" x14ac:dyDescent="0.25">
      <c r="B19" s="6" t="s">
        <v>11</v>
      </c>
      <c r="C19" s="6"/>
      <c r="D19" s="11"/>
      <c r="E19" s="11"/>
      <c r="F19" s="11"/>
      <c r="G19" s="11"/>
      <c r="H19" s="11"/>
      <c r="I19" s="11"/>
      <c r="J19" s="6"/>
      <c r="K19" s="6"/>
      <c r="L19" s="6"/>
      <c r="M19" s="6"/>
      <c r="N19" s="6"/>
      <c r="O19" s="6"/>
      <c r="P19" s="12"/>
      <c r="Q19" s="12"/>
      <c r="R19" s="12"/>
      <c r="S19" s="12"/>
      <c r="T19" s="12"/>
      <c r="U19" s="12"/>
      <c r="V19" s="6"/>
    </row>
    <row r="20" spans="1:22" ht="14.25" thickBot="1" x14ac:dyDescent="0.3"/>
    <row r="21" spans="1:22" ht="41.25" thickBot="1" x14ac:dyDescent="0.3">
      <c r="A21" s="1"/>
      <c r="B21" s="13"/>
      <c r="C21" s="14" t="s">
        <v>4</v>
      </c>
      <c r="D21" s="14" t="s">
        <v>5</v>
      </c>
      <c r="E21" s="14" t="s">
        <v>16</v>
      </c>
      <c r="F21" s="15" t="s">
        <v>0</v>
      </c>
      <c r="G21" s="14" t="s">
        <v>1</v>
      </c>
      <c r="H21" s="14" t="s">
        <v>77</v>
      </c>
      <c r="I21" s="14" t="s">
        <v>6</v>
      </c>
      <c r="J21" s="13" t="s">
        <v>14</v>
      </c>
      <c r="K21" s="14" t="s">
        <v>15</v>
      </c>
      <c r="L21" s="16" t="s">
        <v>2</v>
      </c>
      <c r="M21" s="14" t="s">
        <v>23</v>
      </c>
      <c r="N21" s="13" t="str">
        <f>"Korttekst/hilsen, maks " &amp; cellMaxTegnKorttekst &amp; " tegn (" &amp; TEXT(_xlfn.XLOOKUP("Kort",tblTilleggsvarerKort[Tilleggsvare],tblTilleggsvarerKort[Pris inkl. MVA],"",0,1),"0,00") &amp; " pr kort)"</f>
        <v>Korttekst/hilsen, maks 250 tegn (20,00 pr kort)</v>
      </c>
      <c r="O21" s="16" t="s">
        <v>37</v>
      </c>
      <c r="P21" s="16" t="s">
        <v>38</v>
      </c>
      <c r="Q21" s="16" t="s">
        <v>39</v>
      </c>
      <c r="R21" s="16" t="s">
        <v>40</v>
      </c>
      <c r="S21" s="16" t="s">
        <v>82</v>
      </c>
      <c r="T21" s="16" t="s">
        <v>75</v>
      </c>
      <c r="U21" s="16" t="s">
        <v>76</v>
      </c>
      <c r="V21" s="16" t="s">
        <v>3</v>
      </c>
    </row>
    <row r="22" spans="1:22" ht="15" thickTop="1" thickBot="1" x14ac:dyDescent="0.3">
      <c r="A22" s="1"/>
      <c r="B22" s="24" t="s">
        <v>83</v>
      </c>
      <c r="C22" s="32"/>
      <c r="D22" s="32"/>
      <c r="E22" s="32"/>
      <c r="F22" s="20"/>
      <c r="G22" s="32"/>
      <c r="H22" s="32" t="s">
        <v>78</v>
      </c>
      <c r="I22" s="21"/>
      <c r="J22" s="33"/>
      <c r="K22" s="19"/>
      <c r="L22" s="23">
        <f>_xlfn.XLOOKUP(K22,tblProdukter[Produkt],tblProdukter[Pris inkl. MVA],"",0,1)</f>
        <v>0</v>
      </c>
      <c r="M22" s="19"/>
      <c r="N22" s="32"/>
      <c r="O22" s="22"/>
      <c r="P22" s="23" t="str">
        <f>_xlfn.XLOOKUP(O22,tblTilleggsvarer[Tilleggsvare],tblTilleggsvarer[Pris inkl. MVA],"",0,1)</f>
        <v/>
      </c>
      <c r="Q22" s="22"/>
      <c r="R22" s="23" t="str">
        <f>_xlfn.XLOOKUP(Q22,tblTilleggsvarer[Tilleggsvare],tblTilleggsvarer[Pris inkl. MVA],"",0,1)</f>
        <v/>
      </c>
      <c r="S22" s="41"/>
      <c r="T22" s="23" t="str">
        <f t="shared" ref="T22:T53" si="0">IF(OR(NOT(ISBLANK(K22)), NOT(ISBLANK(O22))), cellFrakt, "")</f>
        <v/>
      </c>
      <c r="U22" s="30"/>
      <c r="V22" s="23" t="str">
        <f>IF(NOT(ISBLANK(K22)), N(L22) + N(R22) + N(P22) + IF(ISBLANK(U22), N(T22), N(U22)) + _xlfn.XLOOKUP("Kort", tblTilleggsvarerKort[Tilleggsvare], tblTilleggsvarerKort[Pris inkl. MVA], NA(), 0), "")</f>
        <v/>
      </c>
    </row>
    <row r="23" spans="1:22" ht="15" thickTop="1" thickBot="1" x14ac:dyDescent="0.3">
      <c r="A23" s="1"/>
      <c r="B23" s="24">
        <v>2</v>
      </c>
      <c r="C23" s="19"/>
      <c r="D23" s="19"/>
      <c r="E23" s="19"/>
      <c r="F23" s="20"/>
      <c r="G23" s="19"/>
      <c r="H23" s="32" t="s">
        <v>78</v>
      </c>
      <c r="I23" s="21"/>
      <c r="J23" s="33"/>
      <c r="K23" s="19"/>
      <c r="L23" s="23">
        <f>_xlfn.XLOOKUP(K23,tblProdukter[Produkt],tblProdukter[Pris inkl. MVA],"",0,1)</f>
        <v>0</v>
      </c>
      <c r="M23" s="19"/>
      <c r="N23" s="19"/>
      <c r="O23" s="22"/>
      <c r="P23" s="23" t="str">
        <f>_xlfn.XLOOKUP(O23,tblTilleggsvarer[Tilleggsvare],tblTilleggsvarer[Pris inkl. MVA],"",0,1)</f>
        <v/>
      </c>
      <c r="Q23" s="22"/>
      <c r="R23" s="23" t="str">
        <f>_xlfn.XLOOKUP(Q23,tblTilleggsvarer[Tilleggsvare],tblTilleggsvarer[Pris inkl. MVA],"",0,1)</f>
        <v/>
      </c>
      <c r="S23" s="41"/>
      <c r="T23" s="23" t="str">
        <f t="shared" si="0"/>
        <v/>
      </c>
      <c r="U23" s="30"/>
      <c r="V23" s="23" t="str">
        <f>IF(NOT(ISBLANK(K23)), N(L23) + N(R23) + N(P23) + IF(ISBLANK(U23), N(T23), N(U23)) + _xlfn.XLOOKUP("Kort", tblTilleggsvarerKort[Tilleggsvare], tblTilleggsvarerKort[Pris inkl. MVA], NA(), 0), "")</f>
        <v/>
      </c>
    </row>
    <row r="24" spans="1:22" ht="15" thickTop="1" thickBot="1" x14ac:dyDescent="0.3">
      <c r="A24" s="1"/>
      <c r="B24" s="24">
        <v>3</v>
      </c>
      <c r="C24" s="19"/>
      <c r="D24" s="19"/>
      <c r="E24" s="19"/>
      <c r="F24" s="20"/>
      <c r="G24" s="19"/>
      <c r="H24" s="32" t="s">
        <v>78</v>
      </c>
      <c r="I24" s="21"/>
      <c r="J24" s="27"/>
      <c r="K24" s="19"/>
      <c r="L24" s="23">
        <f>_xlfn.XLOOKUP(K24,tblProdukter[Produkt],tblProdukter[Pris inkl. MVA],"",0,1)</f>
        <v>0</v>
      </c>
      <c r="M24" s="19"/>
      <c r="N24" s="19"/>
      <c r="O24" s="22"/>
      <c r="P24" s="23" t="str">
        <f>_xlfn.XLOOKUP(O24,tblTilleggsvarer[Tilleggsvare],tblTilleggsvarer[Pris inkl. MVA],"",0,1)</f>
        <v/>
      </c>
      <c r="Q24" s="22"/>
      <c r="R24" s="23" t="str">
        <f>_xlfn.XLOOKUP(Q24,tblTilleggsvarer[Tilleggsvare],tblTilleggsvarer[Pris inkl. MVA],"",0,1)</f>
        <v/>
      </c>
      <c r="S24" s="41"/>
      <c r="T24" s="23" t="str">
        <f t="shared" si="0"/>
        <v/>
      </c>
      <c r="U24" s="30"/>
      <c r="V24" s="23" t="str">
        <f>IF(NOT(ISBLANK(K24)), N(L24) + N(R24) + N(P24) + IF(ISBLANK(U24), N(T24), N(U24)) + _xlfn.XLOOKUP("Kort", tblTilleggsvarerKort[Tilleggsvare], tblTilleggsvarerKort[Pris inkl. MVA], NA(), 0), "")</f>
        <v/>
      </c>
    </row>
    <row r="25" spans="1:22" ht="15" thickTop="1" thickBot="1" x14ac:dyDescent="0.3">
      <c r="A25" s="1"/>
      <c r="B25" s="24">
        <v>4</v>
      </c>
      <c r="C25" s="19"/>
      <c r="D25" s="19"/>
      <c r="E25" s="19"/>
      <c r="F25" s="20"/>
      <c r="G25" s="19"/>
      <c r="H25" s="32" t="s">
        <v>78</v>
      </c>
      <c r="I25" s="21"/>
      <c r="J25" s="27"/>
      <c r="K25" s="19"/>
      <c r="L25" s="23">
        <f>_xlfn.XLOOKUP(K25,tblProdukter[Produkt],tblProdukter[Pris inkl. MVA],"",0,1)</f>
        <v>0</v>
      </c>
      <c r="M25" s="19"/>
      <c r="N25" s="19"/>
      <c r="O25" s="22"/>
      <c r="P25" s="23" t="str">
        <f>_xlfn.XLOOKUP(O25,tblTilleggsvarer[Tilleggsvare],tblTilleggsvarer[Pris inkl. MVA],"",0,1)</f>
        <v/>
      </c>
      <c r="Q25" s="22"/>
      <c r="R25" s="23" t="str">
        <f>_xlfn.XLOOKUP(Q25,tblTilleggsvarer[Tilleggsvare],tblTilleggsvarer[Pris inkl. MVA],"",0,1)</f>
        <v/>
      </c>
      <c r="S25" s="41"/>
      <c r="T25" s="23" t="str">
        <f t="shared" si="0"/>
        <v/>
      </c>
      <c r="U25" s="30"/>
      <c r="V25" s="23" t="str">
        <f>IF(NOT(ISBLANK(K25)), N(L25) + N(R25) + N(P25) + IF(ISBLANK(U25), N(T25), N(U25)) + _xlfn.XLOOKUP("Kort", tblTilleggsvarerKort[Tilleggsvare], tblTilleggsvarerKort[Pris inkl. MVA], NA(), 0), "")</f>
        <v/>
      </c>
    </row>
    <row r="26" spans="1:22" ht="15" thickTop="1" thickBot="1" x14ac:dyDescent="0.3">
      <c r="A26" s="1"/>
      <c r="B26" s="24">
        <v>5</v>
      </c>
      <c r="C26" s="19"/>
      <c r="D26" s="19"/>
      <c r="E26" s="19"/>
      <c r="F26" s="20"/>
      <c r="G26" s="19"/>
      <c r="H26" s="32" t="s">
        <v>78</v>
      </c>
      <c r="I26" s="21"/>
      <c r="J26" s="27"/>
      <c r="K26" s="19"/>
      <c r="L26" s="23">
        <f>_xlfn.XLOOKUP(K26,tblProdukter[Produkt],tblProdukter[Pris inkl. MVA],"",0,1)</f>
        <v>0</v>
      </c>
      <c r="M26" s="19"/>
      <c r="N26" s="19"/>
      <c r="O26" s="22"/>
      <c r="P26" s="23" t="str">
        <f>_xlfn.XLOOKUP(O26,tblTilleggsvarer[Tilleggsvare],tblTilleggsvarer[Pris inkl. MVA],"",0,1)</f>
        <v/>
      </c>
      <c r="Q26" s="22"/>
      <c r="R26" s="23" t="str">
        <f>_xlfn.XLOOKUP(Q26,tblTilleggsvarer[Tilleggsvare],tblTilleggsvarer[Pris inkl. MVA],"",0,1)</f>
        <v/>
      </c>
      <c r="S26" s="41"/>
      <c r="T26" s="23" t="str">
        <f t="shared" si="0"/>
        <v/>
      </c>
      <c r="U26" s="30"/>
      <c r="V26" s="23" t="str">
        <f>IF(NOT(ISBLANK(K26)), N(L26) + N(R26) + N(P26) + IF(ISBLANK(U26), N(T26), N(U26)) + _xlfn.XLOOKUP("Kort", tblTilleggsvarerKort[Tilleggsvare], tblTilleggsvarerKort[Pris inkl. MVA], NA(), 0), "")</f>
        <v/>
      </c>
    </row>
    <row r="27" spans="1:22" ht="15" thickTop="1" thickBot="1" x14ac:dyDescent="0.3">
      <c r="A27" s="1"/>
      <c r="B27" s="24">
        <v>6</v>
      </c>
      <c r="C27" s="19"/>
      <c r="D27" s="19"/>
      <c r="E27" s="19"/>
      <c r="F27" s="20"/>
      <c r="G27" s="19"/>
      <c r="H27" s="32" t="s">
        <v>78</v>
      </c>
      <c r="I27" s="21"/>
      <c r="J27" s="27"/>
      <c r="K27" s="19"/>
      <c r="L27" s="23">
        <f>_xlfn.XLOOKUP(K27,tblProdukter[Produkt],tblProdukter[Pris inkl. MVA],"",0,1)</f>
        <v>0</v>
      </c>
      <c r="M27" s="19"/>
      <c r="N27" s="19"/>
      <c r="O27" s="22"/>
      <c r="P27" s="23" t="str">
        <f>_xlfn.XLOOKUP(O27,tblTilleggsvarer[Tilleggsvare],tblTilleggsvarer[Pris inkl. MVA],"",0,1)</f>
        <v/>
      </c>
      <c r="Q27" s="22"/>
      <c r="R27" s="23" t="str">
        <f>_xlfn.XLOOKUP(Q27,tblTilleggsvarer[Tilleggsvare],tblTilleggsvarer[Pris inkl. MVA],"",0,1)</f>
        <v/>
      </c>
      <c r="S27" s="41"/>
      <c r="T27" s="23" t="str">
        <f t="shared" si="0"/>
        <v/>
      </c>
      <c r="U27" s="30"/>
      <c r="V27" s="23" t="str">
        <f>IF(NOT(ISBLANK(K27)), N(L27) + N(R27) + N(P27) + IF(ISBLANK(U27), N(T27), N(U27)) + _xlfn.XLOOKUP("Kort", tblTilleggsvarerKort[Tilleggsvare], tblTilleggsvarerKort[Pris inkl. MVA], NA(), 0), "")</f>
        <v/>
      </c>
    </row>
    <row r="28" spans="1:22" ht="15" thickTop="1" thickBot="1" x14ac:dyDescent="0.3">
      <c r="A28" s="1"/>
      <c r="B28" s="24">
        <v>7</v>
      </c>
      <c r="C28" s="19"/>
      <c r="D28" s="19"/>
      <c r="E28" s="19"/>
      <c r="F28" s="20"/>
      <c r="G28" s="19"/>
      <c r="H28" s="32" t="s">
        <v>78</v>
      </c>
      <c r="I28" s="21"/>
      <c r="J28" s="27"/>
      <c r="K28" s="19"/>
      <c r="L28" s="23">
        <f>_xlfn.XLOOKUP(K28,tblProdukter[Produkt],tblProdukter[Pris inkl. MVA],"",0,1)</f>
        <v>0</v>
      </c>
      <c r="M28" s="19"/>
      <c r="N28" s="19"/>
      <c r="O28" s="22"/>
      <c r="P28" s="23" t="str">
        <f>_xlfn.XLOOKUP(O28,tblTilleggsvarer[Tilleggsvare],tblTilleggsvarer[Pris inkl. MVA],"",0,1)</f>
        <v/>
      </c>
      <c r="Q28" s="22"/>
      <c r="R28" s="23" t="str">
        <f>_xlfn.XLOOKUP(Q28,tblTilleggsvarer[Tilleggsvare],tblTilleggsvarer[Pris inkl. MVA],"",0,1)</f>
        <v/>
      </c>
      <c r="S28" s="41"/>
      <c r="T28" s="23" t="str">
        <f t="shared" si="0"/>
        <v/>
      </c>
      <c r="U28" s="30"/>
      <c r="V28" s="23" t="str">
        <f>IF(NOT(ISBLANK(K28)), N(L28) + N(R28) + N(P28) + IF(ISBLANK(U28), N(T28), N(U28)) + _xlfn.XLOOKUP("Kort", tblTilleggsvarerKort[Tilleggsvare], tblTilleggsvarerKort[Pris inkl. MVA], NA(), 0), "")</f>
        <v/>
      </c>
    </row>
    <row r="29" spans="1:22" ht="15" thickTop="1" thickBot="1" x14ac:dyDescent="0.3">
      <c r="A29" s="1"/>
      <c r="B29" s="24">
        <v>8</v>
      </c>
      <c r="C29" s="19"/>
      <c r="D29" s="19"/>
      <c r="E29" s="19"/>
      <c r="F29" s="20"/>
      <c r="G29" s="19"/>
      <c r="H29" s="32" t="s">
        <v>78</v>
      </c>
      <c r="I29" s="21"/>
      <c r="J29" s="27"/>
      <c r="K29" s="19"/>
      <c r="L29" s="23">
        <f>_xlfn.XLOOKUP(K29,tblProdukter[Produkt],tblProdukter[Pris inkl. MVA],"",0,1)</f>
        <v>0</v>
      </c>
      <c r="M29" s="19"/>
      <c r="N29" s="19"/>
      <c r="O29" s="22"/>
      <c r="P29" s="23" t="str">
        <f>_xlfn.XLOOKUP(O29,tblTilleggsvarer[Tilleggsvare],tblTilleggsvarer[Pris inkl. MVA],"",0,1)</f>
        <v/>
      </c>
      <c r="Q29" s="22"/>
      <c r="R29" s="23" t="str">
        <f>_xlfn.XLOOKUP(Q29,tblTilleggsvarer[Tilleggsvare],tblTilleggsvarer[Pris inkl. MVA],"",0,1)</f>
        <v/>
      </c>
      <c r="S29" s="41"/>
      <c r="T29" s="23" t="str">
        <f t="shared" si="0"/>
        <v/>
      </c>
      <c r="U29" s="30"/>
      <c r="V29" s="23" t="str">
        <f>IF(NOT(ISBLANK(K29)), N(L29) + N(R29) + N(P29) + IF(ISBLANK(U29), N(T29), N(U29)) + _xlfn.XLOOKUP("Kort", tblTilleggsvarerKort[Tilleggsvare], tblTilleggsvarerKort[Pris inkl. MVA], NA(), 0), "")</f>
        <v/>
      </c>
    </row>
    <row r="30" spans="1:22" ht="15" thickTop="1" thickBot="1" x14ac:dyDescent="0.3">
      <c r="A30" s="1"/>
      <c r="B30" s="24">
        <v>9</v>
      </c>
      <c r="C30" s="19"/>
      <c r="D30" s="19"/>
      <c r="E30" s="19"/>
      <c r="F30" s="20"/>
      <c r="G30" s="19"/>
      <c r="H30" s="32" t="s">
        <v>78</v>
      </c>
      <c r="I30" s="21"/>
      <c r="J30" s="27"/>
      <c r="K30" s="19"/>
      <c r="L30" s="23">
        <f>_xlfn.XLOOKUP(K30,tblProdukter[Produkt],tblProdukter[Pris inkl. MVA],"",0,1)</f>
        <v>0</v>
      </c>
      <c r="M30" s="19"/>
      <c r="N30" s="19"/>
      <c r="O30" s="22"/>
      <c r="P30" s="23" t="str">
        <f>_xlfn.XLOOKUP(O30,tblTilleggsvarer[Tilleggsvare],tblTilleggsvarer[Pris inkl. MVA],"",0,1)</f>
        <v/>
      </c>
      <c r="Q30" s="22"/>
      <c r="R30" s="23" t="str">
        <f>_xlfn.XLOOKUP(Q30,tblTilleggsvarer[Tilleggsvare],tblTilleggsvarer[Pris inkl. MVA],"",0,1)</f>
        <v/>
      </c>
      <c r="S30" s="41"/>
      <c r="T30" s="23" t="str">
        <f t="shared" si="0"/>
        <v/>
      </c>
      <c r="U30" s="30"/>
      <c r="V30" s="23" t="str">
        <f>IF(NOT(ISBLANK(K30)), N(L30) + N(R30) + N(P30) + IF(ISBLANK(U30), N(T30), N(U30)) + _xlfn.XLOOKUP("Kort", tblTilleggsvarerKort[Tilleggsvare], tblTilleggsvarerKort[Pris inkl. MVA], NA(), 0), "")</f>
        <v/>
      </c>
    </row>
    <row r="31" spans="1:22" ht="15" thickTop="1" thickBot="1" x14ac:dyDescent="0.3">
      <c r="A31" s="1"/>
      <c r="B31" s="24">
        <v>10</v>
      </c>
      <c r="C31" s="19"/>
      <c r="D31" s="19"/>
      <c r="E31" s="19"/>
      <c r="F31" s="20"/>
      <c r="G31" s="19"/>
      <c r="H31" s="32" t="s">
        <v>78</v>
      </c>
      <c r="I31" s="21"/>
      <c r="J31" s="27"/>
      <c r="K31" s="19"/>
      <c r="L31" s="23">
        <f>_xlfn.XLOOKUP(K31,tblProdukter[Produkt],tblProdukter[Pris inkl. MVA],"",0,1)</f>
        <v>0</v>
      </c>
      <c r="M31" s="19"/>
      <c r="N31" s="19"/>
      <c r="O31" s="22"/>
      <c r="P31" s="23" t="str">
        <f>_xlfn.XLOOKUP(O31,tblTilleggsvarer[Tilleggsvare],tblTilleggsvarer[Pris inkl. MVA],"",0,1)</f>
        <v/>
      </c>
      <c r="Q31" s="22"/>
      <c r="R31" s="23" t="str">
        <f>_xlfn.XLOOKUP(Q31,tblTilleggsvarer[Tilleggsvare],tblTilleggsvarer[Pris inkl. MVA],"",0,1)</f>
        <v/>
      </c>
      <c r="S31" s="41"/>
      <c r="T31" s="23" t="str">
        <f t="shared" si="0"/>
        <v/>
      </c>
      <c r="U31" s="30"/>
      <c r="V31" s="23" t="str">
        <f>IF(NOT(ISBLANK(K31)), N(L31) + N(R31) + N(P31) + IF(ISBLANK(U31), N(T31), N(U31)) + _xlfn.XLOOKUP("Kort", tblTilleggsvarerKort[Tilleggsvare], tblTilleggsvarerKort[Pris inkl. MVA], NA(), 0), "")</f>
        <v/>
      </c>
    </row>
    <row r="32" spans="1:22" ht="15" thickTop="1" thickBot="1" x14ac:dyDescent="0.3">
      <c r="A32" s="1"/>
      <c r="B32" s="24">
        <v>11</v>
      </c>
      <c r="C32" s="19"/>
      <c r="D32" s="19"/>
      <c r="E32" s="19"/>
      <c r="F32" s="20"/>
      <c r="G32" s="19"/>
      <c r="H32" s="32" t="s">
        <v>78</v>
      </c>
      <c r="I32" s="21"/>
      <c r="J32" s="27"/>
      <c r="K32" s="19"/>
      <c r="L32" s="23">
        <f>_xlfn.XLOOKUP(K32,tblProdukter[Produkt],tblProdukter[Pris inkl. MVA],"",0,1)</f>
        <v>0</v>
      </c>
      <c r="M32" s="19"/>
      <c r="N32" s="19"/>
      <c r="O32" s="22"/>
      <c r="P32" s="23" t="str">
        <f>_xlfn.XLOOKUP(O32,tblTilleggsvarer[Tilleggsvare],tblTilleggsvarer[Pris inkl. MVA],"",0,1)</f>
        <v/>
      </c>
      <c r="Q32" s="22"/>
      <c r="R32" s="23" t="str">
        <f>_xlfn.XLOOKUP(Q32,tblTilleggsvarer[Tilleggsvare],tblTilleggsvarer[Pris inkl. MVA],"",0,1)</f>
        <v/>
      </c>
      <c r="S32" s="41"/>
      <c r="T32" s="23" t="str">
        <f t="shared" si="0"/>
        <v/>
      </c>
      <c r="U32" s="30"/>
      <c r="V32" s="23" t="str">
        <f>IF(NOT(ISBLANK(K32)), N(L32) + N(R32) + N(P32) + IF(ISBLANK(U32), N(T32), N(U32)) + _xlfn.XLOOKUP("Kort", tblTilleggsvarerKort[Tilleggsvare], tblTilleggsvarerKort[Pris inkl. MVA], NA(), 0), "")</f>
        <v/>
      </c>
    </row>
    <row r="33" spans="1:22" ht="15" thickTop="1" thickBot="1" x14ac:dyDescent="0.3">
      <c r="A33" s="1"/>
      <c r="B33" s="24">
        <v>12</v>
      </c>
      <c r="C33" s="19"/>
      <c r="D33" s="19"/>
      <c r="E33" s="19"/>
      <c r="F33" s="20"/>
      <c r="G33" s="19"/>
      <c r="H33" s="32" t="s">
        <v>78</v>
      </c>
      <c r="I33" s="21"/>
      <c r="J33" s="27"/>
      <c r="K33" s="19"/>
      <c r="L33" s="23">
        <f>_xlfn.XLOOKUP(K33,tblProdukter[Produkt],tblProdukter[Pris inkl. MVA],"",0,1)</f>
        <v>0</v>
      </c>
      <c r="M33" s="19"/>
      <c r="N33" s="19"/>
      <c r="O33" s="22"/>
      <c r="P33" s="23" t="str">
        <f>_xlfn.XLOOKUP(O33,tblTilleggsvarer[Tilleggsvare],tblTilleggsvarer[Pris inkl. MVA],"",0,1)</f>
        <v/>
      </c>
      <c r="Q33" s="22"/>
      <c r="R33" s="23" t="str">
        <f>_xlfn.XLOOKUP(Q33,tblTilleggsvarer[Tilleggsvare],tblTilleggsvarer[Pris inkl. MVA],"",0,1)</f>
        <v/>
      </c>
      <c r="S33" s="41"/>
      <c r="T33" s="23" t="str">
        <f t="shared" si="0"/>
        <v/>
      </c>
      <c r="U33" s="30"/>
      <c r="V33" s="23" t="str">
        <f>IF(NOT(ISBLANK(K33)), N(L33) + N(R33) + N(P33) + IF(ISBLANK(U33), N(T33), N(U33)) + _xlfn.XLOOKUP("Kort", tblTilleggsvarerKort[Tilleggsvare], tblTilleggsvarerKort[Pris inkl. MVA], NA(), 0), "")</f>
        <v/>
      </c>
    </row>
    <row r="34" spans="1:22" ht="15" thickTop="1" thickBot="1" x14ac:dyDescent="0.3">
      <c r="A34" s="1"/>
      <c r="B34" s="24">
        <v>13</v>
      </c>
      <c r="C34" s="19"/>
      <c r="D34" s="19"/>
      <c r="E34" s="19"/>
      <c r="F34" s="20"/>
      <c r="G34" s="19"/>
      <c r="H34" s="32" t="s">
        <v>78</v>
      </c>
      <c r="I34" s="21"/>
      <c r="J34" s="27"/>
      <c r="K34" s="19"/>
      <c r="L34" s="23">
        <f>_xlfn.XLOOKUP(K34,tblProdukter[Produkt],tblProdukter[Pris inkl. MVA],"",0,1)</f>
        <v>0</v>
      </c>
      <c r="M34" s="19"/>
      <c r="N34" s="19"/>
      <c r="O34" s="22"/>
      <c r="P34" s="23" t="str">
        <f>_xlfn.XLOOKUP(O34,tblTilleggsvarer[Tilleggsvare],tblTilleggsvarer[Pris inkl. MVA],"",0,1)</f>
        <v/>
      </c>
      <c r="Q34" s="22"/>
      <c r="R34" s="23" t="str">
        <f>_xlfn.XLOOKUP(Q34,tblTilleggsvarer[Tilleggsvare],tblTilleggsvarer[Pris inkl. MVA],"",0,1)</f>
        <v/>
      </c>
      <c r="S34" s="41"/>
      <c r="T34" s="23" t="str">
        <f t="shared" si="0"/>
        <v/>
      </c>
      <c r="U34" s="30"/>
      <c r="V34" s="23" t="str">
        <f>IF(NOT(ISBLANK(K34)), N(L34) + N(R34) + N(P34) + IF(ISBLANK(U34), N(T34), N(U34)) + _xlfn.XLOOKUP("Kort", tblTilleggsvarerKort[Tilleggsvare], tblTilleggsvarerKort[Pris inkl. MVA], NA(), 0), "")</f>
        <v/>
      </c>
    </row>
    <row r="35" spans="1:22" ht="15" thickTop="1" thickBot="1" x14ac:dyDescent="0.3">
      <c r="A35" s="1"/>
      <c r="B35" s="24">
        <v>14</v>
      </c>
      <c r="C35" s="19"/>
      <c r="D35" s="19"/>
      <c r="E35" s="19"/>
      <c r="F35" s="20"/>
      <c r="G35" s="19"/>
      <c r="H35" s="32" t="s">
        <v>78</v>
      </c>
      <c r="I35" s="21"/>
      <c r="J35" s="27"/>
      <c r="K35" s="19"/>
      <c r="L35" s="23">
        <f>_xlfn.XLOOKUP(K35,tblProdukter[Produkt],tblProdukter[Pris inkl. MVA],"",0,1)</f>
        <v>0</v>
      </c>
      <c r="M35" s="19"/>
      <c r="N35" s="19"/>
      <c r="O35" s="22"/>
      <c r="P35" s="23" t="str">
        <f>_xlfn.XLOOKUP(O35,tblTilleggsvarer[Tilleggsvare],tblTilleggsvarer[Pris inkl. MVA],"",0,1)</f>
        <v/>
      </c>
      <c r="Q35" s="22"/>
      <c r="R35" s="23" t="str">
        <f>_xlfn.XLOOKUP(Q35,tblTilleggsvarer[Tilleggsvare],tblTilleggsvarer[Pris inkl. MVA],"",0,1)</f>
        <v/>
      </c>
      <c r="S35" s="41"/>
      <c r="T35" s="23" t="str">
        <f t="shared" si="0"/>
        <v/>
      </c>
      <c r="U35" s="30"/>
      <c r="V35" s="23" t="str">
        <f>IF(NOT(ISBLANK(K35)), N(L35) + N(R35) + N(P35) + IF(ISBLANK(U35), N(T35), N(U35)) + _xlfn.XLOOKUP("Kort", tblTilleggsvarerKort[Tilleggsvare], tblTilleggsvarerKort[Pris inkl. MVA], NA(), 0), "")</f>
        <v/>
      </c>
    </row>
    <row r="36" spans="1:22" ht="15" thickTop="1" thickBot="1" x14ac:dyDescent="0.3">
      <c r="A36" s="1"/>
      <c r="B36" s="24">
        <v>15</v>
      </c>
      <c r="C36" s="19"/>
      <c r="D36" s="19"/>
      <c r="E36" s="19"/>
      <c r="F36" s="20"/>
      <c r="G36" s="19"/>
      <c r="H36" s="32" t="s">
        <v>78</v>
      </c>
      <c r="I36" s="21"/>
      <c r="J36" s="27"/>
      <c r="K36" s="19"/>
      <c r="L36" s="23">
        <f>_xlfn.XLOOKUP(K36,tblProdukter[Produkt],tblProdukter[Pris inkl. MVA],"",0,1)</f>
        <v>0</v>
      </c>
      <c r="M36" s="19"/>
      <c r="N36" s="19"/>
      <c r="O36" s="22"/>
      <c r="P36" s="23" t="str">
        <f>_xlfn.XLOOKUP(O36,tblTilleggsvarer[Tilleggsvare],tblTilleggsvarer[Pris inkl. MVA],"",0,1)</f>
        <v/>
      </c>
      <c r="Q36" s="22"/>
      <c r="R36" s="23" t="str">
        <f>_xlfn.XLOOKUP(Q36,tblTilleggsvarer[Tilleggsvare],tblTilleggsvarer[Pris inkl. MVA],"",0,1)</f>
        <v/>
      </c>
      <c r="S36" s="41"/>
      <c r="T36" s="23" t="str">
        <f t="shared" si="0"/>
        <v/>
      </c>
      <c r="U36" s="30"/>
      <c r="V36" s="23" t="str">
        <f>IF(NOT(ISBLANK(K36)), N(L36) + N(R36) + N(P36) + IF(ISBLANK(U36), N(T36), N(U36)) + _xlfn.XLOOKUP("Kort", tblTilleggsvarerKort[Tilleggsvare], tblTilleggsvarerKort[Pris inkl. MVA], NA(), 0), "")</f>
        <v/>
      </c>
    </row>
    <row r="37" spans="1:22" ht="15" thickTop="1" thickBot="1" x14ac:dyDescent="0.3">
      <c r="A37" s="1"/>
      <c r="B37" s="24">
        <v>16</v>
      </c>
      <c r="C37" s="19"/>
      <c r="D37" s="19"/>
      <c r="E37" s="19"/>
      <c r="F37" s="20"/>
      <c r="G37" s="19"/>
      <c r="H37" s="32" t="s">
        <v>78</v>
      </c>
      <c r="I37" s="21"/>
      <c r="J37" s="27"/>
      <c r="K37" s="19"/>
      <c r="L37" s="23">
        <f>_xlfn.XLOOKUP(K37,tblProdukter[Produkt],tblProdukter[Pris inkl. MVA],"",0,1)</f>
        <v>0</v>
      </c>
      <c r="M37" s="19"/>
      <c r="N37" s="19"/>
      <c r="O37" s="22"/>
      <c r="P37" s="23" t="str">
        <f>_xlfn.XLOOKUP(O37,tblTilleggsvarer[Tilleggsvare],tblTilleggsvarer[Pris inkl. MVA],"",0,1)</f>
        <v/>
      </c>
      <c r="Q37" s="22"/>
      <c r="R37" s="23" t="str">
        <f>_xlfn.XLOOKUP(Q37,tblTilleggsvarer[Tilleggsvare],tblTilleggsvarer[Pris inkl. MVA],"",0,1)</f>
        <v/>
      </c>
      <c r="S37" s="41"/>
      <c r="T37" s="23" t="str">
        <f t="shared" si="0"/>
        <v/>
      </c>
      <c r="U37" s="30"/>
      <c r="V37" s="23" t="str">
        <f>IF(NOT(ISBLANK(K37)), N(L37) + N(R37) + N(P37) + IF(ISBLANK(U37), N(T37), N(U37)) + _xlfn.XLOOKUP("Kort", tblTilleggsvarerKort[Tilleggsvare], tblTilleggsvarerKort[Pris inkl. MVA], NA(), 0), "")</f>
        <v/>
      </c>
    </row>
    <row r="38" spans="1:22" ht="15" thickTop="1" thickBot="1" x14ac:dyDescent="0.3">
      <c r="A38" s="1"/>
      <c r="B38" s="24">
        <v>17</v>
      </c>
      <c r="C38" s="19"/>
      <c r="D38" s="19"/>
      <c r="E38" s="19"/>
      <c r="F38" s="20"/>
      <c r="G38" s="19"/>
      <c r="H38" s="32" t="s">
        <v>78</v>
      </c>
      <c r="I38" s="21"/>
      <c r="J38" s="27"/>
      <c r="K38" s="19"/>
      <c r="L38" s="23">
        <f>_xlfn.XLOOKUP(K38,tblProdukter[Produkt],tblProdukter[Pris inkl. MVA],"",0,1)</f>
        <v>0</v>
      </c>
      <c r="M38" s="19"/>
      <c r="N38" s="19"/>
      <c r="O38" s="22"/>
      <c r="P38" s="23" t="str">
        <f>_xlfn.XLOOKUP(O38,tblTilleggsvarer[Tilleggsvare],tblTilleggsvarer[Pris inkl. MVA],"",0,1)</f>
        <v/>
      </c>
      <c r="Q38" s="22"/>
      <c r="R38" s="23" t="str">
        <f>_xlfn.XLOOKUP(Q38,tblTilleggsvarer[Tilleggsvare],tblTilleggsvarer[Pris inkl. MVA],"",0,1)</f>
        <v/>
      </c>
      <c r="S38" s="41"/>
      <c r="T38" s="23" t="str">
        <f t="shared" si="0"/>
        <v/>
      </c>
      <c r="U38" s="30"/>
      <c r="V38" s="23" t="str">
        <f>IF(NOT(ISBLANK(K38)), N(L38) + N(R38) + N(P38) + IF(ISBLANK(U38), N(T38), N(U38)) + _xlfn.XLOOKUP("Kort", tblTilleggsvarerKort[Tilleggsvare], tblTilleggsvarerKort[Pris inkl. MVA], NA(), 0), "")</f>
        <v/>
      </c>
    </row>
    <row r="39" spans="1:22" ht="15" thickTop="1" thickBot="1" x14ac:dyDescent="0.3">
      <c r="A39" s="1"/>
      <c r="B39" s="24">
        <v>18</v>
      </c>
      <c r="C39" s="19"/>
      <c r="D39" s="19"/>
      <c r="E39" s="19"/>
      <c r="F39" s="20"/>
      <c r="G39" s="19"/>
      <c r="H39" s="32" t="s">
        <v>78</v>
      </c>
      <c r="I39" s="21"/>
      <c r="J39" s="27"/>
      <c r="K39" s="19"/>
      <c r="L39" s="23">
        <f>_xlfn.XLOOKUP(K39,tblProdukter[Produkt],tblProdukter[Pris inkl. MVA],"",0,1)</f>
        <v>0</v>
      </c>
      <c r="M39" s="19"/>
      <c r="N39" s="19"/>
      <c r="O39" s="22"/>
      <c r="P39" s="23" t="str">
        <f>_xlfn.XLOOKUP(O39,tblTilleggsvarer[Tilleggsvare],tblTilleggsvarer[Pris inkl. MVA],"",0,1)</f>
        <v/>
      </c>
      <c r="Q39" s="22"/>
      <c r="R39" s="23" t="str">
        <f>_xlfn.XLOOKUP(Q39,tblTilleggsvarer[Tilleggsvare],tblTilleggsvarer[Pris inkl. MVA],"",0,1)</f>
        <v/>
      </c>
      <c r="S39" s="41"/>
      <c r="T39" s="23" t="str">
        <f t="shared" si="0"/>
        <v/>
      </c>
      <c r="U39" s="30"/>
      <c r="V39" s="23" t="str">
        <f>IF(NOT(ISBLANK(K39)), N(L39) + N(R39) + N(P39) + IF(ISBLANK(U39), N(T39), N(U39)) + _xlfn.XLOOKUP("Kort", tblTilleggsvarerKort[Tilleggsvare], tblTilleggsvarerKort[Pris inkl. MVA], NA(), 0), "")</f>
        <v/>
      </c>
    </row>
    <row r="40" spans="1:22" ht="15" thickTop="1" thickBot="1" x14ac:dyDescent="0.3">
      <c r="A40" s="1"/>
      <c r="B40" s="24">
        <v>19</v>
      </c>
      <c r="C40" s="19"/>
      <c r="D40" s="19"/>
      <c r="E40" s="19"/>
      <c r="F40" s="20"/>
      <c r="G40" s="19"/>
      <c r="H40" s="32" t="s">
        <v>78</v>
      </c>
      <c r="I40" s="21"/>
      <c r="J40" s="27"/>
      <c r="K40" s="19"/>
      <c r="L40" s="23">
        <f>_xlfn.XLOOKUP(K40,tblProdukter[Produkt],tblProdukter[Pris inkl. MVA],"",0,1)</f>
        <v>0</v>
      </c>
      <c r="M40" s="19"/>
      <c r="N40" s="19"/>
      <c r="O40" s="22"/>
      <c r="P40" s="23" t="str">
        <f>_xlfn.XLOOKUP(O40,tblTilleggsvarer[Tilleggsvare],tblTilleggsvarer[Pris inkl. MVA],"",0,1)</f>
        <v/>
      </c>
      <c r="Q40" s="22"/>
      <c r="R40" s="23" t="str">
        <f>_xlfn.XLOOKUP(Q40,tblTilleggsvarer[Tilleggsvare],tblTilleggsvarer[Pris inkl. MVA],"",0,1)</f>
        <v/>
      </c>
      <c r="S40" s="41"/>
      <c r="T40" s="23" t="str">
        <f t="shared" si="0"/>
        <v/>
      </c>
      <c r="U40" s="30"/>
      <c r="V40" s="23" t="str">
        <f>IF(NOT(ISBLANK(K40)), N(L40) + N(R40) + N(P40) + IF(ISBLANK(U40), N(T40), N(U40)) + _xlfn.XLOOKUP("Kort", tblTilleggsvarerKort[Tilleggsvare], tblTilleggsvarerKort[Pris inkl. MVA], NA(), 0), "")</f>
        <v/>
      </c>
    </row>
    <row r="41" spans="1:22" ht="15" thickTop="1" thickBot="1" x14ac:dyDescent="0.3">
      <c r="A41" s="1"/>
      <c r="B41" s="24">
        <v>20</v>
      </c>
      <c r="C41" s="19"/>
      <c r="D41" s="19"/>
      <c r="E41" s="19"/>
      <c r="F41" s="20"/>
      <c r="G41" s="19"/>
      <c r="H41" s="32" t="s">
        <v>78</v>
      </c>
      <c r="I41" s="21"/>
      <c r="J41" s="27"/>
      <c r="K41" s="19"/>
      <c r="L41" s="23">
        <f>_xlfn.XLOOKUP(K41,tblProdukter[Produkt],tblProdukter[Pris inkl. MVA],"",0,1)</f>
        <v>0</v>
      </c>
      <c r="M41" s="19"/>
      <c r="N41" s="19"/>
      <c r="O41" s="22"/>
      <c r="P41" s="23" t="str">
        <f>_xlfn.XLOOKUP(O41,tblTilleggsvarer[Tilleggsvare],tblTilleggsvarer[Pris inkl. MVA],"",0,1)</f>
        <v/>
      </c>
      <c r="Q41" s="22"/>
      <c r="R41" s="23" t="str">
        <f>_xlfn.XLOOKUP(Q41,tblTilleggsvarer[Tilleggsvare],tblTilleggsvarer[Pris inkl. MVA],"",0,1)</f>
        <v/>
      </c>
      <c r="S41" s="41"/>
      <c r="T41" s="23" t="str">
        <f t="shared" si="0"/>
        <v/>
      </c>
      <c r="U41" s="30"/>
      <c r="V41" s="23" t="str">
        <f>IF(NOT(ISBLANK(K41)), N(L41) + N(R41) + N(P41) + IF(ISBLANK(U41), N(T41), N(U41)) + _xlfn.XLOOKUP("Kort", tblTilleggsvarerKort[Tilleggsvare], tblTilleggsvarerKort[Pris inkl. MVA], NA(), 0), "")</f>
        <v/>
      </c>
    </row>
    <row r="42" spans="1:22" ht="15" thickTop="1" thickBot="1" x14ac:dyDescent="0.3">
      <c r="A42" s="1"/>
      <c r="B42" s="24">
        <v>21</v>
      </c>
      <c r="C42" s="19"/>
      <c r="D42" s="19"/>
      <c r="E42" s="19"/>
      <c r="F42" s="20"/>
      <c r="G42" s="19"/>
      <c r="H42" s="32" t="s">
        <v>78</v>
      </c>
      <c r="I42" s="21"/>
      <c r="J42" s="27"/>
      <c r="K42" s="19"/>
      <c r="L42" s="23">
        <f>_xlfn.XLOOKUP(K42,tblProdukter[Produkt],tblProdukter[Pris inkl. MVA],"",0,1)</f>
        <v>0</v>
      </c>
      <c r="M42" s="19"/>
      <c r="N42" s="19"/>
      <c r="O42" s="22"/>
      <c r="P42" s="23" t="str">
        <f>_xlfn.XLOOKUP(O42,tblTilleggsvarer[Tilleggsvare],tblTilleggsvarer[Pris inkl. MVA],"",0,1)</f>
        <v/>
      </c>
      <c r="Q42" s="22"/>
      <c r="R42" s="23" t="str">
        <f>_xlfn.XLOOKUP(Q42,tblTilleggsvarer[Tilleggsvare],tblTilleggsvarer[Pris inkl. MVA],"",0,1)</f>
        <v/>
      </c>
      <c r="S42" s="41"/>
      <c r="T42" s="23" t="str">
        <f t="shared" si="0"/>
        <v/>
      </c>
      <c r="U42" s="30"/>
      <c r="V42" s="23" t="str">
        <f>IF(NOT(ISBLANK(K42)), N(L42) + N(R42) + N(P42) + IF(ISBLANK(U42), N(T42), N(U42)) + _xlfn.XLOOKUP("Kort", tblTilleggsvarerKort[Tilleggsvare], tblTilleggsvarerKort[Pris inkl. MVA], NA(), 0), "")</f>
        <v/>
      </c>
    </row>
    <row r="43" spans="1:22" ht="15" thickTop="1" thickBot="1" x14ac:dyDescent="0.3">
      <c r="A43" s="1"/>
      <c r="B43" s="24">
        <v>22</v>
      </c>
      <c r="C43" s="19"/>
      <c r="D43" s="19"/>
      <c r="E43" s="19"/>
      <c r="F43" s="20"/>
      <c r="G43" s="19"/>
      <c r="H43" s="32" t="s">
        <v>78</v>
      </c>
      <c r="I43" s="21"/>
      <c r="J43" s="27"/>
      <c r="K43" s="19"/>
      <c r="L43" s="23">
        <f>_xlfn.XLOOKUP(K43,tblProdukter[Produkt],tblProdukter[Pris inkl. MVA],"",0,1)</f>
        <v>0</v>
      </c>
      <c r="M43" s="19"/>
      <c r="N43" s="19"/>
      <c r="O43" s="22"/>
      <c r="P43" s="23" t="str">
        <f>_xlfn.XLOOKUP(O43,tblTilleggsvarer[Tilleggsvare],tblTilleggsvarer[Pris inkl. MVA],"",0,1)</f>
        <v/>
      </c>
      <c r="Q43" s="22"/>
      <c r="R43" s="23" t="str">
        <f>_xlfn.XLOOKUP(Q43,tblTilleggsvarer[Tilleggsvare],tblTilleggsvarer[Pris inkl. MVA],"",0,1)</f>
        <v/>
      </c>
      <c r="S43" s="41"/>
      <c r="T43" s="23" t="str">
        <f t="shared" si="0"/>
        <v/>
      </c>
      <c r="U43" s="30"/>
      <c r="V43" s="23" t="str">
        <f>IF(NOT(ISBLANK(K43)), N(L43) + N(R43) + N(P43) + IF(ISBLANK(U43), N(T43), N(U43)) + _xlfn.XLOOKUP("Kort", tblTilleggsvarerKort[Tilleggsvare], tblTilleggsvarerKort[Pris inkl. MVA], NA(), 0), "")</f>
        <v/>
      </c>
    </row>
    <row r="44" spans="1:22" ht="15" thickTop="1" thickBot="1" x14ac:dyDescent="0.3">
      <c r="A44" s="1"/>
      <c r="B44" s="24">
        <v>23</v>
      </c>
      <c r="C44" s="19"/>
      <c r="D44" s="19"/>
      <c r="E44" s="19"/>
      <c r="F44" s="20"/>
      <c r="G44" s="19"/>
      <c r="H44" s="32" t="s">
        <v>78</v>
      </c>
      <c r="I44" s="21"/>
      <c r="J44" s="27"/>
      <c r="K44" s="19"/>
      <c r="L44" s="23">
        <f>_xlfn.XLOOKUP(K44,tblProdukter[Produkt],tblProdukter[Pris inkl. MVA],"",0,1)</f>
        <v>0</v>
      </c>
      <c r="M44" s="19"/>
      <c r="N44" s="19"/>
      <c r="O44" s="22"/>
      <c r="P44" s="23" t="str">
        <f>_xlfn.XLOOKUP(O44,tblTilleggsvarer[Tilleggsvare],tblTilleggsvarer[Pris inkl. MVA],"",0,1)</f>
        <v/>
      </c>
      <c r="Q44" s="22"/>
      <c r="R44" s="23" t="str">
        <f>_xlfn.XLOOKUP(Q44,tblTilleggsvarer[Tilleggsvare],tblTilleggsvarer[Pris inkl. MVA],"",0,1)</f>
        <v/>
      </c>
      <c r="S44" s="41"/>
      <c r="T44" s="23" t="str">
        <f t="shared" si="0"/>
        <v/>
      </c>
      <c r="U44" s="30"/>
      <c r="V44" s="23" t="str">
        <f>IF(NOT(ISBLANK(K44)), N(L44) + N(R44) + N(P44) + IF(ISBLANK(U44), N(T44), N(U44)) + _xlfn.XLOOKUP("Kort", tblTilleggsvarerKort[Tilleggsvare], tblTilleggsvarerKort[Pris inkl. MVA], NA(), 0), "")</f>
        <v/>
      </c>
    </row>
    <row r="45" spans="1:22" ht="15" thickTop="1" thickBot="1" x14ac:dyDescent="0.3">
      <c r="A45" s="1"/>
      <c r="B45" s="24">
        <v>24</v>
      </c>
      <c r="C45" s="19"/>
      <c r="D45" s="19"/>
      <c r="E45" s="19"/>
      <c r="F45" s="20"/>
      <c r="G45" s="19"/>
      <c r="H45" s="32" t="s">
        <v>78</v>
      </c>
      <c r="I45" s="21"/>
      <c r="J45" s="27"/>
      <c r="K45" s="19"/>
      <c r="L45" s="23">
        <f>_xlfn.XLOOKUP(K45,tblProdukter[Produkt],tblProdukter[Pris inkl. MVA],"",0,1)</f>
        <v>0</v>
      </c>
      <c r="M45" s="19"/>
      <c r="N45" s="19"/>
      <c r="O45" s="22"/>
      <c r="P45" s="23" t="str">
        <f>_xlfn.XLOOKUP(O45,tblTilleggsvarer[Tilleggsvare],tblTilleggsvarer[Pris inkl. MVA],"",0,1)</f>
        <v/>
      </c>
      <c r="Q45" s="22"/>
      <c r="R45" s="23" t="str">
        <f>_xlfn.XLOOKUP(Q45,tblTilleggsvarer[Tilleggsvare],tblTilleggsvarer[Pris inkl. MVA],"",0,1)</f>
        <v/>
      </c>
      <c r="S45" s="41"/>
      <c r="T45" s="23" t="str">
        <f t="shared" si="0"/>
        <v/>
      </c>
      <c r="U45" s="30"/>
      <c r="V45" s="23" t="str">
        <f>IF(NOT(ISBLANK(K45)), N(L45) + N(R45) + N(P45) + IF(ISBLANK(U45), N(T45), N(U45)) + _xlfn.XLOOKUP("Kort", tblTilleggsvarerKort[Tilleggsvare], tblTilleggsvarerKort[Pris inkl. MVA], NA(), 0), "")</f>
        <v/>
      </c>
    </row>
    <row r="46" spans="1:22" ht="15" thickTop="1" thickBot="1" x14ac:dyDescent="0.3">
      <c r="A46" s="1"/>
      <c r="B46" s="24">
        <v>25</v>
      </c>
      <c r="C46" s="19"/>
      <c r="D46" s="19"/>
      <c r="E46" s="19"/>
      <c r="F46" s="20"/>
      <c r="G46" s="19"/>
      <c r="H46" s="32" t="s">
        <v>78</v>
      </c>
      <c r="I46" s="21"/>
      <c r="J46" s="27"/>
      <c r="K46" s="19"/>
      <c r="L46" s="23">
        <f>_xlfn.XLOOKUP(K46,tblProdukter[Produkt],tblProdukter[Pris inkl. MVA],"",0,1)</f>
        <v>0</v>
      </c>
      <c r="M46" s="19"/>
      <c r="N46" s="19"/>
      <c r="O46" s="22"/>
      <c r="P46" s="23" t="str">
        <f>_xlfn.XLOOKUP(O46,tblTilleggsvarer[Tilleggsvare],tblTilleggsvarer[Pris inkl. MVA],"",0,1)</f>
        <v/>
      </c>
      <c r="Q46" s="22"/>
      <c r="R46" s="23" t="str">
        <f>_xlfn.XLOOKUP(Q46,tblTilleggsvarer[Tilleggsvare],tblTilleggsvarer[Pris inkl. MVA],"",0,1)</f>
        <v/>
      </c>
      <c r="S46" s="41"/>
      <c r="T46" s="23" t="str">
        <f t="shared" si="0"/>
        <v/>
      </c>
      <c r="U46" s="30"/>
      <c r="V46" s="23" t="str">
        <f>IF(NOT(ISBLANK(K46)), N(L46) + N(R46) + N(P46) + IF(ISBLANK(U46), N(T46), N(U46)) + _xlfn.XLOOKUP("Kort", tblTilleggsvarerKort[Tilleggsvare], tblTilleggsvarerKort[Pris inkl. MVA], NA(), 0), "")</f>
        <v/>
      </c>
    </row>
    <row r="47" spans="1:22" ht="15" thickTop="1" thickBot="1" x14ac:dyDescent="0.3">
      <c r="A47" s="1"/>
      <c r="B47" s="24">
        <v>26</v>
      </c>
      <c r="C47" s="19"/>
      <c r="D47" s="19"/>
      <c r="E47" s="19"/>
      <c r="F47" s="20"/>
      <c r="G47" s="19"/>
      <c r="H47" s="32" t="s">
        <v>78</v>
      </c>
      <c r="I47" s="21"/>
      <c r="J47" s="27"/>
      <c r="K47" s="19"/>
      <c r="L47" s="23">
        <f>_xlfn.XLOOKUP(K47,tblProdukter[Produkt],tblProdukter[Pris inkl. MVA],"",0,1)</f>
        <v>0</v>
      </c>
      <c r="M47" s="19"/>
      <c r="N47" s="19"/>
      <c r="O47" s="22"/>
      <c r="P47" s="23" t="str">
        <f>_xlfn.XLOOKUP(O47,tblTilleggsvarer[Tilleggsvare],tblTilleggsvarer[Pris inkl. MVA],"",0,1)</f>
        <v/>
      </c>
      <c r="Q47" s="22"/>
      <c r="R47" s="23" t="str">
        <f>_xlfn.XLOOKUP(Q47,tblTilleggsvarer[Tilleggsvare],tblTilleggsvarer[Pris inkl. MVA],"",0,1)</f>
        <v/>
      </c>
      <c r="S47" s="41"/>
      <c r="T47" s="23" t="str">
        <f t="shared" si="0"/>
        <v/>
      </c>
      <c r="U47" s="30"/>
      <c r="V47" s="23" t="str">
        <f>IF(NOT(ISBLANK(K47)), N(L47) + N(R47) + N(P47) + IF(ISBLANK(U47), N(T47), N(U47)) + _xlfn.XLOOKUP("Kort", tblTilleggsvarerKort[Tilleggsvare], tblTilleggsvarerKort[Pris inkl. MVA], NA(), 0), "")</f>
        <v/>
      </c>
    </row>
    <row r="48" spans="1:22" ht="15" thickTop="1" thickBot="1" x14ac:dyDescent="0.3">
      <c r="A48" s="1"/>
      <c r="B48" s="24">
        <v>27</v>
      </c>
      <c r="C48" s="19"/>
      <c r="D48" s="19"/>
      <c r="E48" s="19"/>
      <c r="F48" s="20"/>
      <c r="G48" s="19"/>
      <c r="H48" s="32" t="s">
        <v>78</v>
      </c>
      <c r="I48" s="21"/>
      <c r="J48" s="27"/>
      <c r="K48" s="19"/>
      <c r="L48" s="23">
        <f>_xlfn.XLOOKUP(K48,tblProdukter[Produkt],tblProdukter[Pris inkl. MVA],"",0,1)</f>
        <v>0</v>
      </c>
      <c r="M48" s="19"/>
      <c r="N48" s="19"/>
      <c r="O48" s="22"/>
      <c r="P48" s="23" t="str">
        <f>_xlfn.XLOOKUP(O48,tblTilleggsvarer[Tilleggsvare],tblTilleggsvarer[Pris inkl. MVA],"",0,1)</f>
        <v/>
      </c>
      <c r="Q48" s="22"/>
      <c r="R48" s="23" t="str">
        <f>_xlfn.XLOOKUP(Q48,tblTilleggsvarer[Tilleggsvare],tblTilleggsvarer[Pris inkl. MVA],"",0,1)</f>
        <v/>
      </c>
      <c r="S48" s="41"/>
      <c r="T48" s="23" t="str">
        <f t="shared" si="0"/>
        <v/>
      </c>
      <c r="U48" s="30"/>
      <c r="V48" s="23" t="str">
        <f>IF(NOT(ISBLANK(K48)), N(L48) + N(R48) + N(P48) + IF(ISBLANK(U48), N(T48), N(U48)) + _xlfn.XLOOKUP("Kort", tblTilleggsvarerKort[Tilleggsvare], tblTilleggsvarerKort[Pris inkl. MVA], NA(), 0), "")</f>
        <v/>
      </c>
    </row>
    <row r="49" spans="1:22" ht="15" thickTop="1" thickBot="1" x14ac:dyDescent="0.3">
      <c r="A49" s="1"/>
      <c r="B49" s="24">
        <v>28</v>
      </c>
      <c r="C49" s="19"/>
      <c r="D49" s="19"/>
      <c r="E49" s="19"/>
      <c r="F49" s="20"/>
      <c r="G49" s="19"/>
      <c r="H49" s="32" t="s">
        <v>78</v>
      </c>
      <c r="I49" s="21"/>
      <c r="J49" s="27"/>
      <c r="K49" s="19"/>
      <c r="L49" s="23">
        <f>_xlfn.XLOOKUP(K49,tblProdukter[Produkt],tblProdukter[Pris inkl. MVA],"",0,1)</f>
        <v>0</v>
      </c>
      <c r="M49" s="19"/>
      <c r="N49" s="19"/>
      <c r="O49" s="22"/>
      <c r="P49" s="23" t="str">
        <f>_xlfn.XLOOKUP(O49,tblTilleggsvarer[Tilleggsvare],tblTilleggsvarer[Pris inkl. MVA],"",0,1)</f>
        <v/>
      </c>
      <c r="Q49" s="22"/>
      <c r="R49" s="23" t="str">
        <f>_xlfn.XLOOKUP(Q49,tblTilleggsvarer[Tilleggsvare],tblTilleggsvarer[Pris inkl. MVA],"",0,1)</f>
        <v/>
      </c>
      <c r="S49" s="41"/>
      <c r="T49" s="23" t="str">
        <f t="shared" si="0"/>
        <v/>
      </c>
      <c r="U49" s="30"/>
      <c r="V49" s="23" t="str">
        <f>IF(NOT(ISBLANK(K49)), N(L49) + N(R49) + N(P49) + IF(ISBLANK(U49), N(T49), N(U49)) + _xlfn.XLOOKUP("Kort", tblTilleggsvarerKort[Tilleggsvare], tblTilleggsvarerKort[Pris inkl. MVA], NA(), 0), "")</f>
        <v/>
      </c>
    </row>
    <row r="50" spans="1:22" ht="15" thickTop="1" thickBot="1" x14ac:dyDescent="0.3">
      <c r="A50" s="1"/>
      <c r="B50" s="24">
        <v>29</v>
      </c>
      <c r="C50" s="19"/>
      <c r="D50" s="19"/>
      <c r="E50" s="19"/>
      <c r="F50" s="20"/>
      <c r="G50" s="19"/>
      <c r="H50" s="32" t="s">
        <v>78</v>
      </c>
      <c r="I50" s="21"/>
      <c r="J50" s="27"/>
      <c r="K50" s="19"/>
      <c r="L50" s="23">
        <f>_xlfn.XLOOKUP(K50,tblProdukter[Produkt],tblProdukter[Pris inkl. MVA],"",0,1)</f>
        <v>0</v>
      </c>
      <c r="M50" s="19"/>
      <c r="N50" s="19"/>
      <c r="O50" s="22"/>
      <c r="P50" s="23" t="str">
        <f>_xlfn.XLOOKUP(O50,tblTilleggsvarer[Tilleggsvare],tblTilleggsvarer[Pris inkl. MVA],"",0,1)</f>
        <v/>
      </c>
      <c r="Q50" s="22"/>
      <c r="R50" s="23" t="str">
        <f>_xlfn.XLOOKUP(Q50,tblTilleggsvarer[Tilleggsvare],tblTilleggsvarer[Pris inkl. MVA],"",0,1)</f>
        <v/>
      </c>
      <c r="S50" s="41"/>
      <c r="T50" s="23" t="str">
        <f t="shared" si="0"/>
        <v/>
      </c>
      <c r="U50" s="30"/>
      <c r="V50" s="23" t="str">
        <f>IF(NOT(ISBLANK(K50)), N(L50) + N(R50) + N(P50) + IF(ISBLANK(U50), N(T50), N(U50)) + _xlfn.XLOOKUP("Kort", tblTilleggsvarerKort[Tilleggsvare], tblTilleggsvarerKort[Pris inkl. MVA], NA(), 0), "")</f>
        <v/>
      </c>
    </row>
    <row r="51" spans="1:22" ht="15" thickTop="1" thickBot="1" x14ac:dyDescent="0.3">
      <c r="A51" s="1"/>
      <c r="B51" s="24">
        <v>30</v>
      </c>
      <c r="C51" s="19"/>
      <c r="D51" s="19"/>
      <c r="E51" s="19"/>
      <c r="F51" s="20"/>
      <c r="G51" s="19"/>
      <c r="H51" s="32" t="s">
        <v>78</v>
      </c>
      <c r="I51" s="21"/>
      <c r="J51" s="27"/>
      <c r="K51" s="19"/>
      <c r="L51" s="23">
        <f>_xlfn.XLOOKUP(K51,tblProdukter[Produkt],tblProdukter[Pris inkl. MVA],"",0,1)</f>
        <v>0</v>
      </c>
      <c r="M51" s="19"/>
      <c r="N51" s="19"/>
      <c r="O51" s="22"/>
      <c r="P51" s="23" t="str">
        <f>_xlfn.XLOOKUP(O51,tblTilleggsvarer[Tilleggsvare],tblTilleggsvarer[Pris inkl. MVA],"",0,1)</f>
        <v/>
      </c>
      <c r="Q51" s="22"/>
      <c r="R51" s="23" t="str">
        <f>_xlfn.XLOOKUP(Q51,tblTilleggsvarer[Tilleggsvare],tblTilleggsvarer[Pris inkl. MVA],"",0,1)</f>
        <v/>
      </c>
      <c r="S51" s="41"/>
      <c r="T51" s="23" t="str">
        <f t="shared" si="0"/>
        <v/>
      </c>
      <c r="U51" s="30"/>
      <c r="V51" s="23" t="str">
        <f>IF(NOT(ISBLANK(K51)), N(L51) + N(R51) + N(P51) + IF(ISBLANK(U51), N(T51), N(U51)) + _xlfn.XLOOKUP("Kort", tblTilleggsvarerKort[Tilleggsvare], tblTilleggsvarerKort[Pris inkl. MVA], NA(), 0), "")</f>
        <v/>
      </c>
    </row>
    <row r="52" spans="1:22" ht="15" thickTop="1" thickBot="1" x14ac:dyDescent="0.3">
      <c r="A52" s="1"/>
      <c r="B52" s="24">
        <v>31</v>
      </c>
      <c r="C52" s="19"/>
      <c r="D52" s="19"/>
      <c r="E52" s="19"/>
      <c r="F52" s="20"/>
      <c r="G52" s="19"/>
      <c r="H52" s="32" t="s">
        <v>78</v>
      </c>
      <c r="I52" s="21"/>
      <c r="J52" s="27"/>
      <c r="K52" s="19"/>
      <c r="L52" s="23">
        <f>_xlfn.XLOOKUP(K52,tblProdukter[Produkt],tblProdukter[Pris inkl. MVA],"",0,1)</f>
        <v>0</v>
      </c>
      <c r="M52" s="19"/>
      <c r="N52" s="19"/>
      <c r="O52" s="22"/>
      <c r="P52" s="23" t="str">
        <f>_xlfn.XLOOKUP(O52,tblTilleggsvarer[Tilleggsvare],tblTilleggsvarer[Pris inkl. MVA],"",0,1)</f>
        <v/>
      </c>
      <c r="Q52" s="22"/>
      <c r="R52" s="23" t="str">
        <f>_xlfn.XLOOKUP(Q52,tblTilleggsvarer[Tilleggsvare],tblTilleggsvarer[Pris inkl. MVA],"",0,1)</f>
        <v/>
      </c>
      <c r="S52" s="41"/>
      <c r="T52" s="23" t="str">
        <f t="shared" si="0"/>
        <v/>
      </c>
      <c r="U52" s="30"/>
      <c r="V52" s="23" t="str">
        <f>IF(NOT(ISBLANK(K52)), N(L52) + N(R52) + N(P52) + IF(ISBLANK(U52), N(T52), N(U52)) + _xlfn.XLOOKUP("Kort", tblTilleggsvarerKort[Tilleggsvare], tblTilleggsvarerKort[Pris inkl. MVA], NA(), 0), "")</f>
        <v/>
      </c>
    </row>
    <row r="53" spans="1:22" ht="15" thickTop="1" thickBot="1" x14ac:dyDescent="0.3">
      <c r="A53" s="1"/>
      <c r="B53" s="24">
        <v>32</v>
      </c>
      <c r="C53" s="19"/>
      <c r="D53" s="19"/>
      <c r="E53" s="19"/>
      <c r="F53" s="20"/>
      <c r="G53" s="19"/>
      <c r="H53" s="32" t="s">
        <v>78</v>
      </c>
      <c r="I53" s="21"/>
      <c r="J53" s="27"/>
      <c r="K53" s="19"/>
      <c r="L53" s="23">
        <f>_xlfn.XLOOKUP(K53,tblProdukter[Produkt],tblProdukter[Pris inkl. MVA],"",0,1)</f>
        <v>0</v>
      </c>
      <c r="M53" s="19"/>
      <c r="N53" s="19"/>
      <c r="O53" s="22"/>
      <c r="P53" s="23" t="str">
        <f>_xlfn.XLOOKUP(O53,tblTilleggsvarer[Tilleggsvare],tblTilleggsvarer[Pris inkl. MVA],"",0,1)</f>
        <v/>
      </c>
      <c r="Q53" s="22"/>
      <c r="R53" s="23" t="str">
        <f>_xlfn.XLOOKUP(Q53,tblTilleggsvarer[Tilleggsvare],tblTilleggsvarer[Pris inkl. MVA],"",0,1)</f>
        <v/>
      </c>
      <c r="S53" s="41"/>
      <c r="T53" s="23" t="str">
        <f t="shared" si="0"/>
        <v/>
      </c>
      <c r="U53" s="30"/>
      <c r="V53" s="23" t="str">
        <f>IF(NOT(ISBLANK(K53)), N(L53) + N(R53) + N(P53) + IF(ISBLANK(U53), N(T53), N(U53)) + _xlfn.XLOOKUP("Kort", tblTilleggsvarerKort[Tilleggsvare], tblTilleggsvarerKort[Pris inkl. MVA], NA(), 0), "")</f>
        <v/>
      </c>
    </row>
    <row r="54" spans="1:22" ht="15" thickTop="1" thickBot="1" x14ac:dyDescent="0.3">
      <c r="A54" s="1"/>
      <c r="B54" s="24">
        <v>33</v>
      </c>
      <c r="C54" s="19"/>
      <c r="D54" s="19"/>
      <c r="E54" s="19"/>
      <c r="F54" s="20"/>
      <c r="G54" s="19"/>
      <c r="H54" s="32" t="s">
        <v>78</v>
      </c>
      <c r="I54" s="21"/>
      <c r="J54" s="27"/>
      <c r="K54" s="19"/>
      <c r="L54" s="23">
        <f>_xlfn.XLOOKUP(K54,tblProdukter[Produkt],tblProdukter[Pris inkl. MVA],"",0,1)</f>
        <v>0</v>
      </c>
      <c r="M54" s="19"/>
      <c r="N54" s="19"/>
      <c r="O54" s="22"/>
      <c r="P54" s="23" t="str">
        <f>_xlfn.XLOOKUP(O54,tblTilleggsvarer[Tilleggsvare],tblTilleggsvarer[Pris inkl. MVA],"",0,1)</f>
        <v/>
      </c>
      <c r="Q54" s="22"/>
      <c r="R54" s="23" t="str">
        <f>_xlfn.XLOOKUP(Q54,tblTilleggsvarer[Tilleggsvare],tblTilleggsvarer[Pris inkl. MVA],"",0,1)</f>
        <v/>
      </c>
      <c r="S54" s="41"/>
      <c r="T54" s="23" t="str">
        <f t="shared" ref="T54:T85" si="1">IF(OR(NOT(ISBLANK(K54)), NOT(ISBLANK(O54))), cellFrakt, "")</f>
        <v/>
      </c>
      <c r="U54" s="30"/>
      <c r="V54" s="23" t="str">
        <f>IF(NOT(ISBLANK(K54)), N(L54) + N(R54) + N(P54) + IF(ISBLANK(U54), N(T54), N(U54)) + _xlfn.XLOOKUP("Kort", tblTilleggsvarerKort[Tilleggsvare], tblTilleggsvarerKort[Pris inkl. MVA], NA(), 0), "")</f>
        <v/>
      </c>
    </row>
    <row r="55" spans="1:22" ht="15" thickTop="1" thickBot="1" x14ac:dyDescent="0.3">
      <c r="A55" s="1"/>
      <c r="B55" s="24">
        <v>34</v>
      </c>
      <c r="C55" s="19"/>
      <c r="D55" s="19"/>
      <c r="E55" s="19"/>
      <c r="F55" s="20"/>
      <c r="G55" s="19"/>
      <c r="H55" s="32" t="s">
        <v>78</v>
      </c>
      <c r="I55" s="21"/>
      <c r="J55" s="27"/>
      <c r="K55" s="19"/>
      <c r="L55" s="23">
        <f>_xlfn.XLOOKUP(K55,tblProdukter[Produkt],tblProdukter[Pris inkl. MVA],"",0,1)</f>
        <v>0</v>
      </c>
      <c r="M55" s="19"/>
      <c r="N55" s="19"/>
      <c r="O55" s="22"/>
      <c r="P55" s="23" t="str">
        <f>_xlfn.XLOOKUP(O55,tblTilleggsvarer[Tilleggsvare],tblTilleggsvarer[Pris inkl. MVA],"",0,1)</f>
        <v/>
      </c>
      <c r="Q55" s="22"/>
      <c r="R55" s="23" t="str">
        <f>_xlfn.XLOOKUP(Q55,tblTilleggsvarer[Tilleggsvare],tblTilleggsvarer[Pris inkl. MVA],"",0,1)</f>
        <v/>
      </c>
      <c r="S55" s="41"/>
      <c r="T55" s="23" t="str">
        <f t="shared" si="1"/>
        <v/>
      </c>
      <c r="U55" s="30"/>
      <c r="V55" s="23" t="str">
        <f>IF(NOT(ISBLANK(K55)), N(L55) + N(R55) + N(P55) + IF(ISBLANK(U55), N(T55), N(U55)) + _xlfn.XLOOKUP("Kort", tblTilleggsvarerKort[Tilleggsvare], tblTilleggsvarerKort[Pris inkl. MVA], NA(), 0), "")</f>
        <v/>
      </c>
    </row>
    <row r="56" spans="1:22" ht="15" thickTop="1" thickBot="1" x14ac:dyDescent="0.3">
      <c r="A56" s="1"/>
      <c r="B56" s="24">
        <v>35</v>
      </c>
      <c r="C56" s="19"/>
      <c r="D56" s="19"/>
      <c r="E56" s="19"/>
      <c r="F56" s="20"/>
      <c r="G56" s="19"/>
      <c r="H56" s="32" t="s">
        <v>78</v>
      </c>
      <c r="I56" s="21"/>
      <c r="J56" s="27"/>
      <c r="K56" s="19"/>
      <c r="L56" s="23">
        <f>_xlfn.XLOOKUP(K56,tblProdukter[Produkt],tblProdukter[Pris inkl. MVA],"",0,1)</f>
        <v>0</v>
      </c>
      <c r="M56" s="19"/>
      <c r="N56" s="19"/>
      <c r="O56" s="22"/>
      <c r="P56" s="23" t="str">
        <f>_xlfn.XLOOKUP(O56,tblTilleggsvarer[Tilleggsvare],tblTilleggsvarer[Pris inkl. MVA],"",0,1)</f>
        <v/>
      </c>
      <c r="Q56" s="22"/>
      <c r="R56" s="23" t="str">
        <f>_xlfn.XLOOKUP(Q56,tblTilleggsvarer[Tilleggsvare],tblTilleggsvarer[Pris inkl. MVA],"",0,1)</f>
        <v/>
      </c>
      <c r="S56" s="41"/>
      <c r="T56" s="23" t="str">
        <f t="shared" si="1"/>
        <v/>
      </c>
      <c r="U56" s="30"/>
      <c r="V56" s="23" t="str">
        <f>IF(NOT(ISBLANK(K56)), N(L56) + N(R56) + N(P56) + IF(ISBLANK(U56), N(T56), N(U56)) + _xlfn.XLOOKUP("Kort", tblTilleggsvarerKort[Tilleggsvare], tblTilleggsvarerKort[Pris inkl. MVA], NA(), 0), "")</f>
        <v/>
      </c>
    </row>
    <row r="57" spans="1:22" ht="15" thickTop="1" thickBot="1" x14ac:dyDescent="0.3">
      <c r="A57" s="1"/>
      <c r="B57" s="24">
        <v>36</v>
      </c>
      <c r="C57" s="19"/>
      <c r="D57" s="19"/>
      <c r="E57" s="19"/>
      <c r="F57" s="20"/>
      <c r="G57" s="19"/>
      <c r="H57" s="32" t="s">
        <v>78</v>
      </c>
      <c r="I57" s="21"/>
      <c r="J57" s="27"/>
      <c r="K57" s="19"/>
      <c r="L57" s="23">
        <f>_xlfn.XLOOKUP(K57,tblProdukter[Produkt],tblProdukter[Pris inkl. MVA],"",0,1)</f>
        <v>0</v>
      </c>
      <c r="M57" s="19"/>
      <c r="N57" s="19"/>
      <c r="O57" s="22"/>
      <c r="P57" s="23" t="str">
        <f>_xlfn.XLOOKUP(O57,tblTilleggsvarer[Tilleggsvare],tblTilleggsvarer[Pris inkl. MVA],"",0,1)</f>
        <v/>
      </c>
      <c r="Q57" s="22"/>
      <c r="R57" s="23" t="str">
        <f>_xlfn.XLOOKUP(Q57,tblTilleggsvarer[Tilleggsvare],tblTilleggsvarer[Pris inkl. MVA],"",0,1)</f>
        <v/>
      </c>
      <c r="S57" s="41"/>
      <c r="T57" s="23" t="str">
        <f t="shared" si="1"/>
        <v/>
      </c>
      <c r="U57" s="30"/>
      <c r="V57" s="23" t="str">
        <f>IF(NOT(ISBLANK(K57)), N(L57) + N(R57) + N(P57) + IF(ISBLANK(U57), N(T57), N(U57)) + _xlfn.XLOOKUP("Kort", tblTilleggsvarerKort[Tilleggsvare], tblTilleggsvarerKort[Pris inkl. MVA], NA(), 0), "")</f>
        <v/>
      </c>
    </row>
    <row r="58" spans="1:22" ht="15" thickTop="1" thickBot="1" x14ac:dyDescent="0.3">
      <c r="A58" s="1"/>
      <c r="B58" s="24">
        <v>37</v>
      </c>
      <c r="C58" s="19"/>
      <c r="D58" s="19"/>
      <c r="E58" s="19"/>
      <c r="F58" s="20"/>
      <c r="G58" s="19"/>
      <c r="H58" s="32" t="s">
        <v>78</v>
      </c>
      <c r="I58" s="21"/>
      <c r="J58" s="27"/>
      <c r="K58" s="19"/>
      <c r="L58" s="23">
        <f>_xlfn.XLOOKUP(K58,tblProdukter[Produkt],tblProdukter[Pris inkl. MVA],"",0,1)</f>
        <v>0</v>
      </c>
      <c r="M58" s="19"/>
      <c r="N58" s="19"/>
      <c r="O58" s="22"/>
      <c r="P58" s="23" t="str">
        <f>_xlfn.XLOOKUP(O58,tblTilleggsvarer[Tilleggsvare],tblTilleggsvarer[Pris inkl. MVA],"",0,1)</f>
        <v/>
      </c>
      <c r="Q58" s="22"/>
      <c r="R58" s="23" t="str">
        <f>_xlfn.XLOOKUP(Q58,tblTilleggsvarer[Tilleggsvare],tblTilleggsvarer[Pris inkl. MVA],"",0,1)</f>
        <v/>
      </c>
      <c r="S58" s="41"/>
      <c r="T58" s="23" t="str">
        <f t="shared" si="1"/>
        <v/>
      </c>
      <c r="U58" s="30"/>
      <c r="V58" s="23" t="str">
        <f>IF(NOT(ISBLANK(K58)), N(L58) + N(R58) + N(P58) + IF(ISBLANK(U58), N(T58), N(U58)) + _xlfn.XLOOKUP("Kort", tblTilleggsvarerKort[Tilleggsvare], tblTilleggsvarerKort[Pris inkl. MVA], NA(), 0), "")</f>
        <v/>
      </c>
    </row>
    <row r="59" spans="1:22" ht="15" thickTop="1" thickBot="1" x14ac:dyDescent="0.3">
      <c r="A59" s="1"/>
      <c r="B59" s="24">
        <v>38</v>
      </c>
      <c r="C59" s="19"/>
      <c r="D59" s="19"/>
      <c r="E59" s="19"/>
      <c r="F59" s="20"/>
      <c r="G59" s="19"/>
      <c r="H59" s="32" t="s">
        <v>78</v>
      </c>
      <c r="I59" s="21"/>
      <c r="J59" s="27"/>
      <c r="K59" s="19"/>
      <c r="L59" s="23">
        <f>_xlfn.XLOOKUP(K59,tblProdukter[Produkt],tblProdukter[Pris inkl. MVA],"",0,1)</f>
        <v>0</v>
      </c>
      <c r="M59" s="19"/>
      <c r="N59" s="19"/>
      <c r="O59" s="22"/>
      <c r="P59" s="23" t="str">
        <f>_xlfn.XLOOKUP(O59,tblTilleggsvarer[Tilleggsvare],tblTilleggsvarer[Pris inkl. MVA],"",0,1)</f>
        <v/>
      </c>
      <c r="Q59" s="22"/>
      <c r="R59" s="23" t="str">
        <f>_xlfn.XLOOKUP(Q59,tblTilleggsvarer[Tilleggsvare],tblTilleggsvarer[Pris inkl. MVA],"",0,1)</f>
        <v/>
      </c>
      <c r="S59" s="41"/>
      <c r="T59" s="23" t="str">
        <f t="shared" si="1"/>
        <v/>
      </c>
      <c r="U59" s="30"/>
      <c r="V59" s="23" t="str">
        <f>IF(NOT(ISBLANK(K59)), N(L59) + N(R59) + N(P59) + IF(ISBLANK(U59), N(T59), N(U59)) + _xlfn.XLOOKUP("Kort", tblTilleggsvarerKort[Tilleggsvare], tblTilleggsvarerKort[Pris inkl. MVA], NA(), 0), "")</f>
        <v/>
      </c>
    </row>
    <row r="60" spans="1:22" ht="15" thickTop="1" thickBot="1" x14ac:dyDescent="0.3">
      <c r="A60" s="1"/>
      <c r="B60" s="24">
        <v>39</v>
      </c>
      <c r="C60" s="19"/>
      <c r="D60" s="19"/>
      <c r="E60" s="19"/>
      <c r="F60" s="20"/>
      <c r="G60" s="19"/>
      <c r="H60" s="32" t="s">
        <v>78</v>
      </c>
      <c r="I60" s="21"/>
      <c r="J60" s="27"/>
      <c r="K60" s="19"/>
      <c r="L60" s="23">
        <f>_xlfn.XLOOKUP(K60,tblProdukter[Produkt],tblProdukter[Pris inkl. MVA],"",0,1)</f>
        <v>0</v>
      </c>
      <c r="M60" s="19"/>
      <c r="N60" s="19"/>
      <c r="O60" s="22"/>
      <c r="P60" s="23" t="str">
        <f>_xlfn.XLOOKUP(O60,tblTilleggsvarer[Tilleggsvare],tblTilleggsvarer[Pris inkl. MVA],"",0,1)</f>
        <v/>
      </c>
      <c r="Q60" s="22"/>
      <c r="R60" s="23" t="str">
        <f>_xlfn.XLOOKUP(Q60,tblTilleggsvarer[Tilleggsvare],tblTilleggsvarer[Pris inkl. MVA],"",0,1)</f>
        <v/>
      </c>
      <c r="S60" s="41"/>
      <c r="T60" s="23" t="str">
        <f t="shared" si="1"/>
        <v/>
      </c>
      <c r="U60" s="30"/>
      <c r="V60" s="23" t="str">
        <f>IF(NOT(ISBLANK(K60)), N(L60) + N(R60) + N(P60) + IF(ISBLANK(U60), N(T60), N(U60)) + _xlfn.XLOOKUP("Kort", tblTilleggsvarerKort[Tilleggsvare], tblTilleggsvarerKort[Pris inkl. MVA], NA(), 0), "")</f>
        <v/>
      </c>
    </row>
    <row r="61" spans="1:22" ht="15" thickTop="1" thickBot="1" x14ac:dyDescent="0.3">
      <c r="A61" s="1"/>
      <c r="B61" s="24">
        <v>40</v>
      </c>
      <c r="C61" s="19"/>
      <c r="D61" s="19"/>
      <c r="E61" s="19"/>
      <c r="F61" s="20"/>
      <c r="G61" s="19"/>
      <c r="H61" s="32" t="s">
        <v>78</v>
      </c>
      <c r="I61" s="21"/>
      <c r="J61" s="27"/>
      <c r="K61" s="19"/>
      <c r="L61" s="23">
        <f>_xlfn.XLOOKUP(K61,tblProdukter[Produkt],tblProdukter[Pris inkl. MVA],"",0,1)</f>
        <v>0</v>
      </c>
      <c r="M61" s="19"/>
      <c r="N61" s="19"/>
      <c r="O61" s="22"/>
      <c r="P61" s="23" t="str">
        <f>_xlfn.XLOOKUP(O61,tblTilleggsvarer[Tilleggsvare],tblTilleggsvarer[Pris inkl. MVA],"",0,1)</f>
        <v/>
      </c>
      <c r="Q61" s="22"/>
      <c r="R61" s="23" t="str">
        <f>_xlfn.XLOOKUP(Q61,tblTilleggsvarer[Tilleggsvare],tblTilleggsvarer[Pris inkl. MVA],"",0,1)</f>
        <v/>
      </c>
      <c r="S61" s="41"/>
      <c r="T61" s="23" t="str">
        <f t="shared" si="1"/>
        <v/>
      </c>
      <c r="U61" s="30"/>
      <c r="V61" s="23" t="str">
        <f>IF(NOT(ISBLANK(K61)), N(L61) + N(R61) + N(P61) + IF(ISBLANK(U61), N(T61), N(U61)) + _xlfn.XLOOKUP("Kort", tblTilleggsvarerKort[Tilleggsvare], tblTilleggsvarerKort[Pris inkl. MVA], NA(), 0), "")</f>
        <v/>
      </c>
    </row>
    <row r="62" spans="1:22" ht="15" thickTop="1" thickBot="1" x14ac:dyDescent="0.3">
      <c r="A62" s="1"/>
      <c r="B62" s="24">
        <v>41</v>
      </c>
      <c r="C62" s="19"/>
      <c r="D62" s="19"/>
      <c r="E62" s="19"/>
      <c r="F62" s="20"/>
      <c r="G62" s="19"/>
      <c r="H62" s="32" t="s">
        <v>78</v>
      </c>
      <c r="I62" s="21"/>
      <c r="J62" s="27"/>
      <c r="K62" s="19"/>
      <c r="L62" s="23">
        <f>_xlfn.XLOOKUP(K62,tblProdukter[Produkt],tblProdukter[Pris inkl. MVA],"",0,1)</f>
        <v>0</v>
      </c>
      <c r="M62" s="19"/>
      <c r="N62" s="19"/>
      <c r="O62" s="22"/>
      <c r="P62" s="23" t="str">
        <f>_xlfn.XLOOKUP(O62,tblTilleggsvarer[Tilleggsvare],tblTilleggsvarer[Pris inkl. MVA],"",0,1)</f>
        <v/>
      </c>
      <c r="Q62" s="22"/>
      <c r="R62" s="23" t="str">
        <f>_xlfn.XLOOKUP(Q62,tblTilleggsvarer[Tilleggsvare],tblTilleggsvarer[Pris inkl. MVA],"",0,1)</f>
        <v/>
      </c>
      <c r="S62" s="41"/>
      <c r="T62" s="23" t="str">
        <f t="shared" si="1"/>
        <v/>
      </c>
      <c r="U62" s="30"/>
      <c r="V62" s="23" t="str">
        <f>IF(NOT(ISBLANK(K62)), N(L62) + N(R62) + N(P62) + IF(ISBLANK(U62), N(T62), N(U62)) + _xlfn.XLOOKUP("Kort", tblTilleggsvarerKort[Tilleggsvare], tblTilleggsvarerKort[Pris inkl. MVA], NA(), 0), "")</f>
        <v/>
      </c>
    </row>
    <row r="63" spans="1:22" ht="15" thickTop="1" thickBot="1" x14ac:dyDescent="0.3">
      <c r="A63" s="1"/>
      <c r="B63" s="24">
        <v>42</v>
      </c>
      <c r="C63" s="19"/>
      <c r="D63" s="19"/>
      <c r="E63" s="19"/>
      <c r="F63" s="20"/>
      <c r="G63" s="19"/>
      <c r="H63" s="32" t="s">
        <v>78</v>
      </c>
      <c r="I63" s="21"/>
      <c r="J63" s="27"/>
      <c r="K63" s="19"/>
      <c r="L63" s="23">
        <f>_xlfn.XLOOKUP(K63,tblProdukter[Produkt],tblProdukter[Pris inkl. MVA],"",0,1)</f>
        <v>0</v>
      </c>
      <c r="M63" s="19"/>
      <c r="N63" s="19"/>
      <c r="O63" s="22"/>
      <c r="P63" s="23" t="str">
        <f>_xlfn.XLOOKUP(O63,tblTilleggsvarer[Tilleggsvare],tblTilleggsvarer[Pris inkl. MVA],"",0,1)</f>
        <v/>
      </c>
      <c r="Q63" s="22"/>
      <c r="R63" s="23" t="str">
        <f>_xlfn.XLOOKUP(Q63,tblTilleggsvarer[Tilleggsvare],tblTilleggsvarer[Pris inkl. MVA],"",0,1)</f>
        <v/>
      </c>
      <c r="S63" s="41"/>
      <c r="T63" s="23" t="str">
        <f t="shared" si="1"/>
        <v/>
      </c>
      <c r="U63" s="30"/>
      <c r="V63" s="23" t="str">
        <f>IF(NOT(ISBLANK(K63)), N(L63) + N(R63) + N(P63) + IF(ISBLANK(U63), N(T63), N(U63)) + _xlfn.XLOOKUP("Kort", tblTilleggsvarerKort[Tilleggsvare], tblTilleggsvarerKort[Pris inkl. MVA], NA(), 0), "")</f>
        <v/>
      </c>
    </row>
    <row r="64" spans="1:22" ht="15" thickTop="1" thickBot="1" x14ac:dyDescent="0.3">
      <c r="A64" s="1"/>
      <c r="B64" s="24">
        <v>43</v>
      </c>
      <c r="C64" s="19"/>
      <c r="D64" s="19"/>
      <c r="E64" s="19"/>
      <c r="F64" s="20"/>
      <c r="G64" s="19"/>
      <c r="H64" s="32" t="s">
        <v>78</v>
      </c>
      <c r="I64" s="21"/>
      <c r="J64" s="27"/>
      <c r="K64" s="19"/>
      <c r="L64" s="23">
        <f>_xlfn.XLOOKUP(K64,tblProdukter[Produkt],tblProdukter[Pris inkl. MVA],"",0,1)</f>
        <v>0</v>
      </c>
      <c r="M64" s="19"/>
      <c r="N64" s="19"/>
      <c r="O64" s="22"/>
      <c r="P64" s="23" t="str">
        <f>_xlfn.XLOOKUP(O64,tblTilleggsvarer[Tilleggsvare],tblTilleggsvarer[Pris inkl. MVA],"",0,1)</f>
        <v/>
      </c>
      <c r="Q64" s="22"/>
      <c r="R64" s="23" t="str">
        <f>_xlfn.XLOOKUP(Q64,tblTilleggsvarer[Tilleggsvare],tblTilleggsvarer[Pris inkl. MVA],"",0,1)</f>
        <v/>
      </c>
      <c r="S64" s="41"/>
      <c r="T64" s="23" t="str">
        <f t="shared" si="1"/>
        <v/>
      </c>
      <c r="U64" s="30"/>
      <c r="V64" s="23" t="str">
        <f>IF(NOT(ISBLANK(K64)), N(L64) + N(R64) + N(P64) + IF(ISBLANK(U64), N(T64), N(U64)) + _xlfn.XLOOKUP("Kort", tblTilleggsvarerKort[Tilleggsvare], tblTilleggsvarerKort[Pris inkl. MVA], NA(), 0), "")</f>
        <v/>
      </c>
    </row>
    <row r="65" spans="1:22" ht="15" thickTop="1" thickBot="1" x14ac:dyDescent="0.3">
      <c r="A65" s="1"/>
      <c r="B65" s="24">
        <v>44</v>
      </c>
      <c r="C65" s="19"/>
      <c r="D65" s="19"/>
      <c r="E65" s="19"/>
      <c r="F65" s="20"/>
      <c r="G65" s="19"/>
      <c r="H65" s="32" t="s">
        <v>78</v>
      </c>
      <c r="I65" s="21"/>
      <c r="J65" s="27"/>
      <c r="K65" s="19"/>
      <c r="L65" s="23">
        <f>_xlfn.XLOOKUP(K65,tblProdukter[Produkt],tblProdukter[Pris inkl. MVA],"",0,1)</f>
        <v>0</v>
      </c>
      <c r="M65" s="19"/>
      <c r="N65" s="19"/>
      <c r="O65" s="22"/>
      <c r="P65" s="23" t="str">
        <f>_xlfn.XLOOKUP(O65,tblTilleggsvarer[Tilleggsvare],tblTilleggsvarer[Pris inkl. MVA],"",0,1)</f>
        <v/>
      </c>
      <c r="Q65" s="22"/>
      <c r="R65" s="23" t="str">
        <f>_xlfn.XLOOKUP(Q65,tblTilleggsvarer[Tilleggsvare],tblTilleggsvarer[Pris inkl. MVA],"",0,1)</f>
        <v/>
      </c>
      <c r="S65" s="41"/>
      <c r="T65" s="23" t="str">
        <f t="shared" si="1"/>
        <v/>
      </c>
      <c r="U65" s="30"/>
      <c r="V65" s="23" t="str">
        <f>IF(NOT(ISBLANK(K65)), N(L65) + N(R65) + N(P65) + IF(ISBLANK(U65), N(T65), N(U65)) + _xlfn.XLOOKUP("Kort", tblTilleggsvarerKort[Tilleggsvare], tblTilleggsvarerKort[Pris inkl. MVA], NA(), 0), "")</f>
        <v/>
      </c>
    </row>
    <row r="66" spans="1:22" ht="15" thickTop="1" thickBot="1" x14ac:dyDescent="0.3">
      <c r="A66" s="1"/>
      <c r="B66" s="24">
        <v>45</v>
      </c>
      <c r="C66" s="19"/>
      <c r="D66" s="19"/>
      <c r="E66" s="19"/>
      <c r="F66" s="20"/>
      <c r="G66" s="19"/>
      <c r="H66" s="32" t="s">
        <v>78</v>
      </c>
      <c r="I66" s="21"/>
      <c r="J66" s="27"/>
      <c r="K66" s="19"/>
      <c r="L66" s="23">
        <f>_xlfn.XLOOKUP(K66,tblProdukter[Produkt],tblProdukter[Pris inkl. MVA],"",0,1)</f>
        <v>0</v>
      </c>
      <c r="M66" s="19"/>
      <c r="N66" s="19"/>
      <c r="O66" s="22"/>
      <c r="P66" s="23" t="str">
        <f>_xlfn.XLOOKUP(O66,tblTilleggsvarer[Tilleggsvare],tblTilleggsvarer[Pris inkl. MVA],"",0,1)</f>
        <v/>
      </c>
      <c r="Q66" s="22"/>
      <c r="R66" s="23" t="str">
        <f>_xlfn.XLOOKUP(Q66,tblTilleggsvarer[Tilleggsvare],tblTilleggsvarer[Pris inkl. MVA],"",0,1)</f>
        <v/>
      </c>
      <c r="S66" s="41"/>
      <c r="T66" s="23" t="str">
        <f t="shared" si="1"/>
        <v/>
      </c>
      <c r="U66" s="30"/>
      <c r="V66" s="23" t="str">
        <f>IF(NOT(ISBLANK(K66)), N(L66) + N(R66) + N(P66) + IF(ISBLANK(U66), N(T66), N(U66)) + _xlfn.XLOOKUP("Kort", tblTilleggsvarerKort[Tilleggsvare], tblTilleggsvarerKort[Pris inkl. MVA], NA(), 0), "")</f>
        <v/>
      </c>
    </row>
    <row r="67" spans="1:22" ht="15" thickTop="1" thickBot="1" x14ac:dyDescent="0.3">
      <c r="A67" s="1"/>
      <c r="B67" s="24">
        <v>46</v>
      </c>
      <c r="C67" s="19"/>
      <c r="D67" s="19"/>
      <c r="E67" s="19"/>
      <c r="F67" s="20"/>
      <c r="G67" s="19"/>
      <c r="H67" s="32" t="s">
        <v>78</v>
      </c>
      <c r="I67" s="21"/>
      <c r="J67" s="27"/>
      <c r="K67" s="19"/>
      <c r="L67" s="23">
        <f>_xlfn.XLOOKUP(K67,tblProdukter[Produkt],tblProdukter[Pris inkl. MVA],"",0,1)</f>
        <v>0</v>
      </c>
      <c r="M67" s="19"/>
      <c r="N67" s="19"/>
      <c r="O67" s="22"/>
      <c r="P67" s="23" t="str">
        <f>_xlfn.XLOOKUP(O67,tblTilleggsvarer[Tilleggsvare],tblTilleggsvarer[Pris inkl. MVA],"",0,1)</f>
        <v/>
      </c>
      <c r="Q67" s="22"/>
      <c r="R67" s="23" t="str">
        <f>_xlfn.XLOOKUP(Q67,tblTilleggsvarer[Tilleggsvare],tblTilleggsvarer[Pris inkl. MVA],"",0,1)</f>
        <v/>
      </c>
      <c r="S67" s="41"/>
      <c r="T67" s="23" t="str">
        <f t="shared" si="1"/>
        <v/>
      </c>
      <c r="U67" s="30"/>
      <c r="V67" s="23" t="str">
        <f>IF(NOT(ISBLANK(K67)), N(L67) + N(R67) + N(P67) + IF(ISBLANK(U67), N(T67), N(U67)) + _xlfn.XLOOKUP("Kort", tblTilleggsvarerKort[Tilleggsvare], tblTilleggsvarerKort[Pris inkl. MVA], NA(), 0), "")</f>
        <v/>
      </c>
    </row>
    <row r="68" spans="1:22" ht="15" thickTop="1" thickBot="1" x14ac:dyDescent="0.3">
      <c r="A68" s="1"/>
      <c r="B68" s="24">
        <v>47</v>
      </c>
      <c r="C68" s="19"/>
      <c r="D68" s="19"/>
      <c r="E68" s="19"/>
      <c r="F68" s="20"/>
      <c r="G68" s="19"/>
      <c r="H68" s="32" t="s">
        <v>78</v>
      </c>
      <c r="I68" s="21"/>
      <c r="J68" s="27"/>
      <c r="K68" s="19"/>
      <c r="L68" s="23">
        <f>_xlfn.XLOOKUP(K68,tblProdukter[Produkt],tblProdukter[Pris inkl. MVA],"",0,1)</f>
        <v>0</v>
      </c>
      <c r="M68" s="19"/>
      <c r="N68" s="19"/>
      <c r="O68" s="22"/>
      <c r="P68" s="23" t="str">
        <f>_xlfn.XLOOKUP(O68,tblTilleggsvarer[Tilleggsvare],tblTilleggsvarer[Pris inkl. MVA],"",0,1)</f>
        <v/>
      </c>
      <c r="Q68" s="22"/>
      <c r="R68" s="23" t="str">
        <f>_xlfn.XLOOKUP(Q68,tblTilleggsvarer[Tilleggsvare],tblTilleggsvarer[Pris inkl. MVA],"",0,1)</f>
        <v/>
      </c>
      <c r="S68" s="41"/>
      <c r="T68" s="23" t="str">
        <f t="shared" si="1"/>
        <v/>
      </c>
      <c r="U68" s="30"/>
      <c r="V68" s="23" t="str">
        <f>IF(NOT(ISBLANK(K68)), N(L68) + N(R68) + N(P68) + IF(ISBLANK(U68), N(T68), N(U68)) + _xlfn.XLOOKUP("Kort", tblTilleggsvarerKort[Tilleggsvare], tblTilleggsvarerKort[Pris inkl. MVA], NA(), 0), "")</f>
        <v/>
      </c>
    </row>
    <row r="69" spans="1:22" ht="15" thickTop="1" thickBot="1" x14ac:dyDescent="0.3">
      <c r="A69" s="1"/>
      <c r="B69" s="24">
        <v>48</v>
      </c>
      <c r="C69" s="19"/>
      <c r="D69" s="19"/>
      <c r="E69" s="19"/>
      <c r="F69" s="20"/>
      <c r="G69" s="19"/>
      <c r="H69" s="32" t="s">
        <v>78</v>
      </c>
      <c r="I69" s="21"/>
      <c r="J69" s="27"/>
      <c r="K69" s="19"/>
      <c r="L69" s="23">
        <f>_xlfn.XLOOKUP(K69,tblProdukter[Produkt],tblProdukter[Pris inkl. MVA],"",0,1)</f>
        <v>0</v>
      </c>
      <c r="M69" s="19"/>
      <c r="N69" s="19"/>
      <c r="O69" s="22"/>
      <c r="P69" s="23" t="str">
        <f>_xlfn.XLOOKUP(O69,tblTilleggsvarer[Tilleggsvare],tblTilleggsvarer[Pris inkl. MVA],"",0,1)</f>
        <v/>
      </c>
      <c r="Q69" s="22"/>
      <c r="R69" s="23" t="str">
        <f>_xlfn.XLOOKUP(Q69,tblTilleggsvarer[Tilleggsvare],tblTilleggsvarer[Pris inkl. MVA],"",0,1)</f>
        <v/>
      </c>
      <c r="S69" s="41"/>
      <c r="T69" s="23" t="str">
        <f t="shared" si="1"/>
        <v/>
      </c>
      <c r="U69" s="30"/>
      <c r="V69" s="23" t="str">
        <f>IF(NOT(ISBLANK(K69)), N(L69) + N(R69) + N(P69) + IF(ISBLANK(U69), N(T69), N(U69)) + _xlfn.XLOOKUP("Kort", tblTilleggsvarerKort[Tilleggsvare], tblTilleggsvarerKort[Pris inkl. MVA], NA(), 0), "")</f>
        <v/>
      </c>
    </row>
    <row r="70" spans="1:22" ht="15" thickTop="1" thickBot="1" x14ac:dyDescent="0.3">
      <c r="A70" s="1"/>
      <c r="B70" s="24">
        <v>49</v>
      </c>
      <c r="C70" s="19"/>
      <c r="D70" s="19"/>
      <c r="E70" s="19"/>
      <c r="F70" s="20"/>
      <c r="G70" s="19"/>
      <c r="H70" s="32" t="s">
        <v>78</v>
      </c>
      <c r="I70" s="21"/>
      <c r="J70" s="27"/>
      <c r="K70" s="19"/>
      <c r="L70" s="23">
        <f>_xlfn.XLOOKUP(K70,tblProdukter[Produkt],tblProdukter[Pris inkl. MVA],"",0,1)</f>
        <v>0</v>
      </c>
      <c r="M70" s="19"/>
      <c r="N70" s="19"/>
      <c r="O70" s="22"/>
      <c r="P70" s="23" t="str">
        <f>_xlfn.XLOOKUP(O70,tblTilleggsvarer[Tilleggsvare],tblTilleggsvarer[Pris inkl. MVA],"",0,1)</f>
        <v/>
      </c>
      <c r="Q70" s="22"/>
      <c r="R70" s="23" t="str">
        <f>_xlfn.XLOOKUP(Q70,tblTilleggsvarer[Tilleggsvare],tblTilleggsvarer[Pris inkl. MVA],"",0,1)</f>
        <v/>
      </c>
      <c r="S70" s="41"/>
      <c r="T70" s="23" t="str">
        <f t="shared" si="1"/>
        <v/>
      </c>
      <c r="U70" s="30"/>
      <c r="V70" s="23" t="str">
        <f>IF(NOT(ISBLANK(K70)), N(L70) + N(R70) + N(P70) + IF(ISBLANK(U70), N(T70), N(U70)) + _xlfn.XLOOKUP("Kort", tblTilleggsvarerKort[Tilleggsvare], tblTilleggsvarerKort[Pris inkl. MVA], NA(), 0), "")</f>
        <v/>
      </c>
    </row>
    <row r="71" spans="1:22" ht="15" thickTop="1" thickBot="1" x14ac:dyDescent="0.3">
      <c r="A71" s="1"/>
      <c r="B71" s="24">
        <v>50</v>
      </c>
      <c r="C71" s="19"/>
      <c r="D71" s="19"/>
      <c r="E71" s="19"/>
      <c r="F71" s="20"/>
      <c r="G71" s="19"/>
      <c r="H71" s="32" t="s">
        <v>78</v>
      </c>
      <c r="I71" s="21"/>
      <c r="J71" s="27"/>
      <c r="K71" s="19"/>
      <c r="L71" s="23">
        <f>_xlfn.XLOOKUP(K71,tblProdukter[Produkt],tblProdukter[Pris inkl. MVA],"",0,1)</f>
        <v>0</v>
      </c>
      <c r="M71" s="19"/>
      <c r="N71" s="19"/>
      <c r="O71" s="22"/>
      <c r="P71" s="23" t="str">
        <f>_xlfn.XLOOKUP(O71,tblTilleggsvarer[Tilleggsvare],tblTilleggsvarer[Pris inkl. MVA],"",0,1)</f>
        <v/>
      </c>
      <c r="Q71" s="22"/>
      <c r="R71" s="23" t="str">
        <f>_xlfn.XLOOKUP(Q71,tblTilleggsvarer[Tilleggsvare],tblTilleggsvarer[Pris inkl. MVA],"",0,1)</f>
        <v/>
      </c>
      <c r="S71" s="41"/>
      <c r="T71" s="23" t="str">
        <f t="shared" si="1"/>
        <v/>
      </c>
      <c r="U71" s="30"/>
      <c r="V71" s="23" t="str">
        <f>IF(NOT(ISBLANK(K71)), N(L71) + N(R71) + N(P71) + IF(ISBLANK(U71), N(T71), N(U71)) + _xlfn.XLOOKUP("Kort", tblTilleggsvarerKort[Tilleggsvare], tblTilleggsvarerKort[Pris inkl. MVA], NA(), 0), "")</f>
        <v/>
      </c>
    </row>
    <row r="72" spans="1:22" ht="15" thickTop="1" thickBot="1" x14ac:dyDescent="0.3">
      <c r="A72" s="1"/>
      <c r="B72" s="24">
        <v>51</v>
      </c>
      <c r="C72" s="19"/>
      <c r="D72" s="19"/>
      <c r="E72" s="19"/>
      <c r="F72" s="20"/>
      <c r="G72" s="19"/>
      <c r="H72" s="32" t="s">
        <v>78</v>
      </c>
      <c r="I72" s="21"/>
      <c r="J72" s="27"/>
      <c r="K72" s="19"/>
      <c r="L72" s="23">
        <f>_xlfn.XLOOKUP(K72,tblProdukter[Produkt],tblProdukter[Pris inkl. MVA],"",0,1)</f>
        <v>0</v>
      </c>
      <c r="M72" s="19"/>
      <c r="N72" s="19"/>
      <c r="O72" s="22"/>
      <c r="P72" s="23" t="str">
        <f>_xlfn.XLOOKUP(O72,tblTilleggsvarer[Tilleggsvare],tblTilleggsvarer[Pris inkl. MVA],"",0,1)</f>
        <v/>
      </c>
      <c r="Q72" s="22"/>
      <c r="R72" s="23" t="str">
        <f>_xlfn.XLOOKUP(Q72,tblTilleggsvarer[Tilleggsvare],tblTilleggsvarer[Pris inkl. MVA],"",0,1)</f>
        <v/>
      </c>
      <c r="S72" s="41"/>
      <c r="T72" s="23" t="str">
        <f t="shared" si="1"/>
        <v/>
      </c>
      <c r="U72" s="30"/>
      <c r="V72" s="23" t="str">
        <f>IF(NOT(ISBLANK(K72)), N(L72) + N(R72) + N(P72) + IF(ISBLANK(U72), N(T72), N(U72)) + _xlfn.XLOOKUP("Kort", tblTilleggsvarerKort[Tilleggsvare], tblTilleggsvarerKort[Pris inkl. MVA], NA(), 0), "")</f>
        <v/>
      </c>
    </row>
    <row r="73" spans="1:22" ht="15" thickTop="1" thickBot="1" x14ac:dyDescent="0.3">
      <c r="A73" s="1"/>
      <c r="B73" s="24">
        <v>52</v>
      </c>
      <c r="C73" s="19"/>
      <c r="D73" s="19"/>
      <c r="E73" s="19"/>
      <c r="F73" s="20"/>
      <c r="G73" s="19"/>
      <c r="H73" s="32" t="s">
        <v>78</v>
      </c>
      <c r="I73" s="21"/>
      <c r="J73" s="27"/>
      <c r="K73" s="19"/>
      <c r="L73" s="23">
        <f>_xlfn.XLOOKUP(K73,tblProdukter[Produkt],tblProdukter[Pris inkl. MVA],"",0,1)</f>
        <v>0</v>
      </c>
      <c r="M73" s="19"/>
      <c r="N73" s="19"/>
      <c r="O73" s="22"/>
      <c r="P73" s="23" t="str">
        <f>_xlfn.XLOOKUP(O73,tblTilleggsvarer[Tilleggsvare],tblTilleggsvarer[Pris inkl. MVA],"",0,1)</f>
        <v/>
      </c>
      <c r="Q73" s="22"/>
      <c r="R73" s="23" t="str">
        <f>_xlfn.XLOOKUP(Q73,tblTilleggsvarer[Tilleggsvare],tblTilleggsvarer[Pris inkl. MVA],"",0,1)</f>
        <v/>
      </c>
      <c r="S73" s="41"/>
      <c r="T73" s="23" t="str">
        <f t="shared" si="1"/>
        <v/>
      </c>
      <c r="U73" s="30"/>
      <c r="V73" s="23" t="str">
        <f>IF(NOT(ISBLANK(K73)), N(L73) + N(R73) + N(P73) + IF(ISBLANK(U73), N(T73), N(U73)) + _xlfn.XLOOKUP("Kort", tblTilleggsvarerKort[Tilleggsvare], tblTilleggsvarerKort[Pris inkl. MVA], NA(), 0), "")</f>
        <v/>
      </c>
    </row>
    <row r="74" spans="1:22" ht="15" thickTop="1" thickBot="1" x14ac:dyDescent="0.3">
      <c r="A74" s="1"/>
      <c r="B74" s="24">
        <v>53</v>
      </c>
      <c r="C74" s="19"/>
      <c r="D74" s="19"/>
      <c r="E74" s="19"/>
      <c r="F74" s="20"/>
      <c r="G74" s="19"/>
      <c r="H74" s="32" t="s">
        <v>78</v>
      </c>
      <c r="I74" s="21"/>
      <c r="J74" s="27"/>
      <c r="K74" s="19"/>
      <c r="L74" s="23">
        <f>_xlfn.XLOOKUP(K74,tblProdukter[Produkt],tblProdukter[Pris inkl. MVA],"",0,1)</f>
        <v>0</v>
      </c>
      <c r="M74" s="19"/>
      <c r="N74" s="19"/>
      <c r="O74" s="22"/>
      <c r="P74" s="23" t="str">
        <f>_xlfn.XLOOKUP(O74,tblTilleggsvarer[Tilleggsvare],tblTilleggsvarer[Pris inkl. MVA],"",0,1)</f>
        <v/>
      </c>
      <c r="Q74" s="22"/>
      <c r="R74" s="23" t="str">
        <f>_xlfn.XLOOKUP(Q74,tblTilleggsvarer[Tilleggsvare],tblTilleggsvarer[Pris inkl. MVA],"",0,1)</f>
        <v/>
      </c>
      <c r="S74" s="41"/>
      <c r="T74" s="23" t="str">
        <f t="shared" si="1"/>
        <v/>
      </c>
      <c r="U74" s="30"/>
      <c r="V74" s="23" t="str">
        <f>IF(NOT(ISBLANK(K74)), N(L74) + N(R74) + N(P74) + IF(ISBLANK(U74), N(T74), N(U74)) + _xlfn.XLOOKUP("Kort", tblTilleggsvarerKort[Tilleggsvare], tblTilleggsvarerKort[Pris inkl. MVA], NA(), 0), "")</f>
        <v/>
      </c>
    </row>
    <row r="75" spans="1:22" ht="15" thickTop="1" thickBot="1" x14ac:dyDescent="0.3">
      <c r="A75" s="1"/>
      <c r="B75" s="24">
        <v>54</v>
      </c>
      <c r="C75" s="19"/>
      <c r="D75" s="19"/>
      <c r="E75" s="19"/>
      <c r="F75" s="20"/>
      <c r="G75" s="19"/>
      <c r="H75" s="32" t="s">
        <v>78</v>
      </c>
      <c r="I75" s="21"/>
      <c r="J75" s="27"/>
      <c r="K75" s="19"/>
      <c r="L75" s="23">
        <f>_xlfn.XLOOKUP(K75,tblProdukter[Produkt],tblProdukter[Pris inkl. MVA],"",0,1)</f>
        <v>0</v>
      </c>
      <c r="M75" s="19"/>
      <c r="N75" s="19"/>
      <c r="O75" s="22"/>
      <c r="P75" s="23" t="str">
        <f>_xlfn.XLOOKUP(O75,tblTilleggsvarer[Tilleggsvare],tblTilleggsvarer[Pris inkl. MVA],"",0,1)</f>
        <v/>
      </c>
      <c r="Q75" s="22"/>
      <c r="R75" s="23" t="str">
        <f>_xlfn.XLOOKUP(Q75,tblTilleggsvarer[Tilleggsvare],tblTilleggsvarer[Pris inkl. MVA],"",0,1)</f>
        <v/>
      </c>
      <c r="S75" s="41"/>
      <c r="T75" s="23" t="str">
        <f t="shared" si="1"/>
        <v/>
      </c>
      <c r="U75" s="30"/>
      <c r="V75" s="23" t="str">
        <f>IF(NOT(ISBLANK(K75)), N(L75) + N(R75) + N(P75) + IF(ISBLANK(U75), N(T75), N(U75)) + _xlfn.XLOOKUP("Kort", tblTilleggsvarerKort[Tilleggsvare], tblTilleggsvarerKort[Pris inkl. MVA], NA(), 0), "")</f>
        <v/>
      </c>
    </row>
    <row r="76" spans="1:22" ht="15" thickTop="1" thickBot="1" x14ac:dyDescent="0.3">
      <c r="A76" s="1"/>
      <c r="B76" s="24">
        <v>55</v>
      </c>
      <c r="C76" s="19"/>
      <c r="D76" s="19"/>
      <c r="E76" s="19"/>
      <c r="F76" s="20"/>
      <c r="G76" s="19"/>
      <c r="H76" s="32" t="s">
        <v>78</v>
      </c>
      <c r="I76" s="21"/>
      <c r="J76" s="27"/>
      <c r="K76" s="19"/>
      <c r="L76" s="23">
        <f>_xlfn.XLOOKUP(K76,tblProdukter[Produkt],tblProdukter[Pris inkl. MVA],"",0,1)</f>
        <v>0</v>
      </c>
      <c r="M76" s="19"/>
      <c r="N76" s="19"/>
      <c r="O76" s="22"/>
      <c r="P76" s="23" t="str">
        <f>_xlfn.XLOOKUP(O76,tblTilleggsvarer[Tilleggsvare],tblTilleggsvarer[Pris inkl. MVA],"",0,1)</f>
        <v/>
      </c>
      <c r="Q76" s="22"/>
      <c r="R76" s="23" t="str">
        <f>_xlfn.XLOOKUP(Q76,tblTilleggsvarer[Tilleggsvare],tblTilleggsvarer[Pris inkl. MVA],"",0,1)</f>
        <v/>
      </c>
      <c r="S76" s="41"/>
      <c r="T76" s="23" t="str">
        <f t="shared" si="1"/>
        <v/>
      </c>
      <c r="U76" s="30"/>
      <c r="V76" s="23" t="str">
        <f>IF(NOT(ISBLANK(K76)), N(L76) + N(R76) + N(P76) + IF(ISBLANK(U76), N(T76), N(U76)) + _xlfn.XLOOKUP("Kort", tblTilleggsvarerKort[Tilleggsvare], tblTilleggsvarerKort[Pris inkl. MVA], NA(), 0), "")</f>
        <v/>
      </c>
    </row>
    <row r="77" spans="1:22" ht="15" thickTop="1" thickBot="1" x14ac:dyDescent="0.3">
      <c r="A77" s="1"/>
      <c r="B77" s="24">
        <v>56</v>
      </c>
      <c r="C77" s="19"/>
      <c r="D77" s="19"/>
      <c r="E77" s="19"/>
      <c r="F77" s="20"/>
      <c r="G77" s="19"/>
      <c r="H77" s="32" t="s">
        <v>78</v>
      </c>
      <c r="I77" s="21"/>
      <c r="J77" s="27"/>
      <c r="K77" s="19"/>
      <c r="L77" s="23">
        <f>_xlfn.XLOOKUP(K77,tblProdukter[Produkt],tblProdukter[Pris inkl. MVA],"",0,1)</f>
        <v>0</v>
      </c>
      <c r="M77" s="19"/>
      <c r="N77" s="19"/>
      <c r="O77" s="22"/>
      <c r="P77" s="23" t="str">
        <f>_xlfn.XLOOKUP(O77,tblTilleggsvarer[Tilleggsvare],tblTilleggsvarer[Pris inkl. MVA],"",0,1)</f>
        <v/>
      </c>
      <c r="Q77" s="22"/>
      <c r="R77" s="23" t="str">
        <f>_xlfn.XLOOKUP(Q77,tblTilleggsvarer[Tilleggsvare],tblTilleggsvarer[Pris inkl. MVA],"",0,1)</f>
        <v/>
      </c>
      <c r="S77" s="41"/>
      <c r="T77" s="23" t="str">
        <f t="shared" si="1"/>
        <v/>
      </c>
      <c r="U77" s="30"/>
      <c r="V77" s="23" t="str">
        <f>IF(NOT(ISBLANK(K77)), N(L77) + N(R77) + N(P77) + IF(ISBLANK(U77), N(T77), N(U77)) + _xlfn.XLOOKUP("Kort", tblTilleggsvarerKort[Tilleggsvare], tblTilleggsvarerKort[Pris inkl. MVA], NA(), 0), "")</f>
        <v/>
      </c>
    </row>
    <row r="78" spans="1:22" ht="15" thickTop="1" thickBot="1" x14ac:dyDescent="0.3">
      <c r="A78" s="1"/>
      <c r="B78" s="24">
        <v>57</v>
      </c>
      <c r="C78" s="19"/>
      <c r="D78" s="19"/>
      <c r="E78" s="19"/>
      <c r="F78" s="20"/>
      <c r="G78" s="19"/>
      <c r="H78" s="32" t="s">
        <v>78</v>
      </c>
      <c r="I78" s="21"/>
      <c r="J78" s="27"/>
      <c r="K78" s="19"/>
      <c r="L78" s="23">
        <f>_xlfn.XLOOKUP(K78,tblProdukter[Produkt],tblProdukter[Pris inkl. MVA],"",0,1)</f>
        <v>0</v>
      </c>
      <c r="M78" s="19"/>
      <c r="N78" s="19"/>
      <c r="O78" s="22"/>
      <c r="P78" s="23" t="str">
        <f>_xlfn.XLOOKUP(O78,tblTilleggsvarer[Tilleggsvare],tblTilleggsvarer[Pris inkl. MVA],"",0,1)</f>
        <v/>
      </c>
      <c r="Q78" s="22"/>
      <c r="R78" s="23" t="str">
        <f>_xlfn.XLOOKUP(Q78,tblTilleggsvarer[Tilleggsvare],tblTilleggsvarer[Pris inkl. MVA],"",0,1)</f>
        <v/>
      </c>
      <c r="S78" s="41"/>
      <c r="T78" s="23" t="str">
        <f t="shared" si="1"/>
        <v/>
      </c>
      <c r="U78" s="30"/>
      <c r="V78" s="23" t="str">
        <f>IF(NOT(ISBLANK(K78)), N(L78) + N(R78) + N(P78) + IF(ISBLANK(U78), N(T78), N(U78)) + _xlfn.XLOOKUP("Kort", tblTilleggsvarerKort[Tilleggsvare], tblTilleggsvarerKort[Pris inkl. MVA], NA(), 0), "")</f>
        <v/>
      </c>
    </row>
    <row r="79" spans="1:22" ht="15" thickTop="1" thickBot="1" x14ac:dyDescent="0.3">
      <c r="A79" s="1"/>
      <c r="B79" s="24">
        <v>58</v>
      </c>
      <c r="C79" s="19"/>
      <c r="D79" s="19"/>
      <c r="E79" s="19"/>
      <c r="F79" s="20"/>
      <c r="G79" s="19"/>
      <c r="H79" s="32" t="s">
        <v>78</v>
      </c>
      <c r="I79" s="21"/>
      <c r="J79" s="27"/>
      <c r="K79" s="19"/>
      <c r="L79" s="23">
        <f>_xlfn.XLOOKUP(K79,tblProdukter[Produkt],tblProdukter[Pris inkl. MVA],"",0,1)</f>
        <v>0</v>
      </c>
      <c r="M79" s="19"/>
      <c r="N79" s="19"/>
      <c r="O79" s="22"/>
      <c r="P79" s="23" t="str">
        <f>_xlfn.XLOOKUP(O79,tblTilleggsvarer[Tilleggsvare],tblTilleggsvarer[Pris inkl. MVA],"",0,1)</f>
        <v/>
      </c>
      <c r="Q79" s="22"/>
      <c r="R79" s="23" t="str">
        <f>_xlfn.XLOOKUP(Q79,tblTilleggsvarer[Tilleggsvare],tblTilleggsvarer[Pris inkl. MVA],"",0,1)</f>
        <v/>
      </c>
      <c r="S79" s="41"/>
      <c r="T79" s="23" t="str">
        <f t="shared" si="1"/>
        <v/>
      </c>
      <c r="U79" s="30"/>
      <c r="V79" s="23" t="str">
        <f>IF(NOT(ISBLANK(K79)), N(L79) + N(R79) + N(P79) + IF(ISBLANK(U79), N(T79), N(U79)) + _xlfn.XLOOKUP("Kort", tblTilleggsvarerKort[Tilleggsvare], tblTilleggsvarerKort[Pris inkl. MVA], NA(), 0), "")</f>
        <v/>
      </c>
    </row>
    <row r="80" spans="1:22" ht="15" thickTop="1" thickBot="1" x14ac:dyDescent="0.3">
      <c r="A80" s="1"/>
      <c r="B80" s="24">
        <v>59</v>
      </c>
      <c r="C80" s="19"/>
      <c r="D80" s="19"/>
      <c r="E80" s="19"/>
      <c r="F80" s="20"/>
      <c r="G80" s="19"/>
      <c r="H80" s="32" t="s">
        <v>78</v>
      </c>
      <c r="I80" s="21"/>
      <c r="J80" s="27"/>
      <c r="K80" s="19"/>
      <c r="L80" s="23">
        <f>_xlfn.XLOOKUP(K80,tblProdukter[Produkt],tblProdukter[Pris inkl. MVA],"",0,1)</f>
        <v>0</v>
      </c>
      <c r="M80" s="19"/>
      <c r="N80" s="19"/>
      <c r="O80" s="22"/>
      <c r="P80" s="23" t="str">
        <f>_xlfn.XLOOKUP(O80,tblTilleggsvarer[Tilleggsvare],tblTilleggsvarer[Pris inkl. MVA],"",0,1)</f>
        <v/>
      </c>
      <c r="Q80" s="22"/>
      <c r="R80" s="23" t="str">
        <f>_xlfn.XLOOKUP(Q80,tblTilleggsvarer[Tilleggsvare],tblTilleggsvarer[Pris inkl. MVA],"",0,1)</f>
        <v/>
      </c>
      <c r="S80" s="41"/>
      <c r="T80" s="23" t="str">
        <f t="shared" si="1"/>
        <v/>
      </c>
      <c r="U80" s="30"/>
      <c r="V80" s="23" t="str">
        <f>IF(NOT(ISBLANK(K80)), N(L80) + N(R80) + N(P80) + IF(ISBLANK(U80), N(T80), N(U80)) + _xlfn.XLOOKUP("Kort", tblTilleggsvarerKort[Tilleggsvare], tblTilleggsvarerKort[Pris inkl. MVA], NA(), 0), "")</f>
        <v/>
      </c>
    </row>
    <row r="81" spans="1:22" ht="15" thickTop="1" thickBot="1" x14ac:dyDescent="0.3">
      <c r="A81" s="1"/>
      <c r="B81" s="24">
        <v>60</v>
      </c>
      <c r="C81" s="19"/>
      <c r="D81" s="32"/>
      <c r="E81" s="19"/>
      <c r="F81" s="20"/>
      <c r="G81" s="19"/>
      <c r="H81" s="32" t="s">
        <v>78</v>
      </c>
      <c r="I81" s="21"/>
      <c r="J81" s="27"/>
      <c r="K81" s="19"/>
      <c r="L81" s="23">
        <f>_xlfn.XLOOKUP(K81,tblProdukter[Produkt],tblProdukter[Pris inkl. MVA],"",0,1)</f>
        <v>0</v>
      </c>
      <c r="M81" s="19"/>
      <c r="N81" s="19"/>
      <c r="O81" s="22"/>
      <c r="P81" s="23" t="str">
        <f>_xlfn.XLOOKUP(O81,tblTilleggsvarer[Tilleggsvare],tblTilleggsvarer[Pris inkl. MVA],"",0,1)</f>
        <v/>
      </c>
      <c r="Q81" s="22"/>
      <c r="R81" s="23" t="str">
        <f>_xlfn.XLOOKUP(Q81,tblTilleggsvarer[Tilleggsvare],tblTilleggsvarer[Pris inkl. MVA],"",0,1)</f>
        <v/>
      </c>
      <c r="S81" s="41"/>
      <c r="T81" s="23" t="str">
        <f t="shared" si="1"/>
        <v/>
      </c>
      <c r="U81" s="30"/>
      <c r="V81" s="23" t="str">
        <f>IF(NOT(ISBLANK(K81)), N(L81) + N(R81) + N(P81) + IF(ISBLANK(U81), N(T81), N(U81)) + _xlfn.XLOOKUP("Kort", tblTilleggsvarerKort[Tilleggsvare], tblTilleggsvarerKort[Pris inkl. MVA], NA(), 0), "")</f>
        <v/>
      </c>
    </row>
    <row r="82" spans="1:22" ht="15" thickTop="1" thickBot="1" x14ac:dyDescent="0.3">
      <c r="A82" s="1"/>
      <c r="B82" s="24">
        <v>61</v>
      </c>
      <c r="C82" s="19"/>
      <c r="D82" s="32"/>
      <c r="E82" s="32"/>
      <c r="F82" s="20"/>
      <c r="G82" s="19"/>
      <c r="H82" s="32" t="s">
        <v>78</v>
      </c>
      <c r="I82" s="21"/>
      <c r="J82" s="27"/>
      <c r="K82" s="19"/>
      <c r="L82" s="23">
        <f>_xlfn.XLOOKUP(K82,tblProdukter[Produkt],tblProdukter[Pris inkl. MVA],"",0,1)</f>
        <v>0</v>
      </c>
      <c r="M82" s="19"/>
      <c r="N82" s="19"/>
      <c r="O82" s="22"/>
      <c r="P82" s="23" t="str">
        <f>_xlfn.XLOOKUP(O82,tblTilleggsvarer[Tilleggsvare],tblTilleggsvarer[Pris inkl. MVA],"",0,1)</f>
        <v/>
      </c>
      <c r="Q82" s="22"/>
      <c r="R82" s="23" t="str">
        <f>_xlfn.XLOOKUP(Q82,tblTilleggsvarer[Tilleggsvare],tblTilleggsvarer[Pris inkl. MVA],"",0,1)</f>
        <v/>
      </c>
      <c r="S82" s="41"/>
      <c r="T82" s="23" t="str">
        <f t="shared" si="1"/>
        <v/>
      </c>
      <c r="U82" s="30"/>
      <c r="V82" s="23" t="str">
        <f>IF(NOT(ISBLANK(K82)), N(L82) + N(R82) + N(P82) + IF(ISBLANK(U82), N(T82), N(U82)) + _xlfn.XLOOKUP("Kort", tblTilleggsvarerKort[Tilleggsvare], tblTilleggsvarerKort[Pris inkl. MVA], NA(), 0), "")</f>
        <v/>
      </c>
    </row>
    <row r="83" spans="1:22" ht="15" thickTop="1" thickBot="1" x14ac:dyDescent="0.3">
      <c r="A83" s="1"/>
      <c r="B83" s="24">
        <v>62</v>
      </c>
      <c r="C83" s="19"/>
      <c r="D83" s="19"/>
      <c r="E83" s="19"/>
      <c r="F83" s="20"/>
      <c r="G83" s="19"/>
      <c r="H83" s="32" t="s">
        <v>78</v>
      </c>
      <c r="I83" s="21"/>
      <c r="J83" s="27"/>
      <c r="K83" s="19"/>
      <c r="L83" s="23">
        <f>_xlfn.XLOOKUP(K83,tblProdukter[Produkt],tblProdukter[Pris inkl. MVA],"",0,1)</f>
        <v>0</v>
      </c>
      <c r="M83" s="19"/>
      <c r="N83" s="19"/>
      <c r="O83" s="22"/>
      <c r="P83" s="23" t="str">
        <f>_xlfn.XLOOKUP(O83,tblTilleggsvarer[Tilleggsvare],tblTilleggsvarer[Pris inkl. MVA],"",0,1)</f>
        <v/>
      </c>
      <c r="Q83" s="22"/>
      <c r="R83" s="23" t="str">
        <f>_xlfn.XLOOKUP(Q83,tblTilleggsvarer[Tilleggsvare],tblTilleggsvarer[Pris inkl. MVA],"",0,1)</f>
        <v/>
      </c>
      <c r="S83" s="41"/>
      <c r="T83" s="23" t="str">
        <f t="shared" si="1"/>
        <v/>
      </c>
      <c r="U83" s="30"/>
      <c r="V83" s="23" t="str">
        <f>IF(NOT(ISBLANK(K83)), N(L83) + N(R83) + N(P83) + IF(ISBLANK(U83), N(T83), N(U83)) + _xlfn.XLOOKUP("Kort", tblTilleggsvarerKort[Tilleggsvare], tblTilleggsvarerKort[Pris inkl. MVA], NA(), 0), "")</f>
        <v/>
      </c>
    </row>
    <row r="84" spans="1:22" ht="15" thickTop="1" thickBot="1" x14ac:dyDescent="0.3">
      <c r="A84" s="1"/>
      <c r="B84" s="24">
        <v>63</v>
      </c>
      <c r="C84" s="19"/>
      <c r="D84" s="19"/>
      <c r="E84" s="19"/>
      <c r="F84" s="20"/>
      <c r="G84" s="19"/>
      <c r="H84" s="32" t="s">
        <v>78</v>
      </c>
      <c r="I84" s="21"/>
      <c r="J84" s="27"/>
      <c r="K84" s="19"/>
      <c r="L84" s="23">
        <f>_xlfn.XLOOKUP(K84,tblProdukter[Produkt],tblProdukter[Pris inkl. MVA],"",0,1)</f>
        <v>0</v>
      </c>
      <c r="M84" s="19"/>
      <c r="N84" s="19"/>
      <c r="O84" s="22"/>
      <c r="P84" s="23" t="str">
        <f>_xlfn.XLOOKUP(O84,tblTilleggsvarer[Tilleggsvare],tblTilleggsvarer[Pris inkl. MVA],"",0,1)</f>
        <v/>
      </c>
      <c r="Q84" s="22"/>
      <c r="R84" s="23" t="str">
        <f>_xlfn.XLOOKUP(Q84,tblTilleggsvarer[Tilleggsvare],tblTilleggsvarer[Pris inkl. MVA],"",0,1)</f>
        <v/>
      </c>
      <c r="S84" s="41"/>
      <c r="T84" s="23" t="str">
        <f t="shared" si="1"/>
        <v/>
      </c>
      <c r="U84" s="30"/>
      <c r="V84" s="23" t="str">
        <f>IF(NOT(ISBLANK(K84)), N(L84) + N(R84) + N(P84) + IF(ISBLANK(U84), N(T84), N(U84)) + _xlfn.XLOOKUP("Kort", tblTilleggsvarerKort[Tilleggsvare], tblTilleggsvarerKort[Pris inkl. MVA], NA(), 0), "")</f>
        <v/>
      </c>
    </row>
    <row r="85" spans="1:22" ht="15" thickTop="1" thickBot="1" x14ac:dyDescent="0.3">
      <c r="A85" s="1"/>
      <c r="B85" s="24">
        <v>64</v>
      </c>
      <c r="C85" s="19"/>
      <c r="D85" s="19"/>
      <c r="E85" s="19"/>
      <c r="F85" s="20"/>
      <c r="G85" s="19"/>
      <c r="H85" s="32" t="s">
        <v>78</v>
      </c>
      <c r="I85" s="21"/>
      <c r="J85" s="27"/>
      <c r="K85" s="19"/>
      <c r="L85" s="23">
        <f>_xlfn.XLOOKUP(K85,tblProdukter[Produkt],tblProdukter[Pris inkl. MVA],"",0,1)</f>
        <v>0</v>
      </c>
      <c r="M85" s="19"/>
      <c r="N85" s="19"/>
      <c r="O85" s="22"/>
      <c r="P85" s="23" t="str">
        <f>_xlfn.XLOOKUP(O85,tblTilleggsvarer[Tilleggsvare],tblTilleggsvarer[Pris inkl. MVA],"",0,1)</f>
        <v/>
      </c>
      <c r="Q85" s="22"/>
      <c r="R85" s="23" t="str">
        <f>_xlfn.XLOOKUP(Q85,tblTilleggsvarer[Tilleggsvare],tblTilleggsvarer[Pris inkl. MVA],"",0,1)</f>
        <v/>
      </c>
      <c r="S85" s="41"/>
      <c r="T85" s="23" t="str">
        <f t="shared" si="1"/>
        <v/>
      </c>
      <c r="U85" s="30"/>
      <c r="V85" s="23" t="str">
        <f>IF(NOT(ISBLANK(K85)), N(L85) + N(R85) + N(P85) + IF(ISBLANK(U85), N(T85), N(U85)) + _xlfn.XLOOKUP("Kort", tblTilleggsvarerKort[Tilleggsvare], tblTilleggsvarerKort[Pris inkl. MVA], NA(), 0), "")</f>
        <v/>
      </c>
    </row>
    <row r="86" spans="1:22" ht="15" thickTop="1" thickBot="1" x14ac:dyDescent="0.3">
      <c r="A86" s="1"/>
      <c r="B86" s="24">
        <v>65</v>
      </c>
      <c r="C86" s="19"/>
      <c r="D86" s="19"/>
      <c r="E86" s="19"/>
      <c r="F86" s="20"/>
      <c r="G86" s="19"/>
      <c r="H86" s="32" t="s">
        <v>78</v>
      </c>
      <c r="I86" s="21"/>
      <c r="J86" s="27"/>
      <c r="K86" s="19"/>
      <c r="L86" s="23">
        <f>_xlfn.XLOOKUP(K86,tblProdukter[Produkt],tblProdukter[Pris inkl. MVA],"",0,1)</f>
        <v>0</v>
      </c>
      <c r="M86" s="19"/>
      <c r="N86" s="19"/>
      <c r="O86" s="22"/>
      <c r="P86" s="23" t="str">
        <f>_xlfn.XLOOKUP(O86,tblTilleggsvarer[Tilleggsvare],tblTilleggsvarer[Pris inkl. MVA],"",0,1)</f>
        <v/>
      </c>
      <c r="Q86" s="22"/>
      <c r="R86" s="23" t="str">
        <f>_xlfn.XLOOKUP(Q86,tblTilleggsvarer[Tilleggsvare],tblTilleggsvarer[Pris inkl. MVA],"",0,1)</f>
        <v/>
      </c>
      <c r="S86" s="41"/>
      <c r="T86" s="23" t="str">
        <f t="shared" ref="T86:T117" si="2">IF(OR(NOT(ISBLANK(K86)), NOT(ISBLANK(O86))), cellFrakt, "")</f>
        <v/>
      </c>
      <c r="U86" s="30"/>
      <c r="V86" s="23" t="str">
        <f>IF(NOT(ISBLANK(K86)), N(L86) + N(R86) + N(P86) + IF(ISBLANK(U86), N(T86), N(U86)) + _xlfn.XLOOKUP("Kort", tblTilleggsvarerKort[Tilleggsvare], tblTilleggsvarerKort[Pris inkl. MVA], NA(), 0), "")</f>
        <v/>
      </c>
    </row>
    <row r="87" spans="1:22" ht="15" thickTop="1" thickBot="1" x14ac:dyDescent="0.3">
      <c r="A87" s="1"/>
      <c r="B87" s="24">
        <v>66</v>
      </c>
      <c r="C87" s="19"/>
      <c r="D87" s="19"/>
      <c r="E87" s="19"/>
      <c r="F87" s="20"/>
      <c r="G87" s="19"/>
      <c r="H87" s="32" t="s">
        <v>78</v>
      </c>
      <c r="I87" s="21"/>
      <c r="J87" s="27"/>
      <c r="K87" s="19"/>
      <c r="L87" s="23">
        <f>_xlfn.XLOOKUP(K87,tblProdukter[Produkt],tblProdukter[Pris inkl. MVA],"",0,1)</f>
        <v>0</v>
      </c>
      <c r="M87" s="19"/>
      <c r="N87" s="19"/>
      <c r="O87" s="22"/>
      <c r="P87" s="23" t="str">
        <f>_xlfn.XLOOKUP(O87,tblTilleggsvarer[Tilleggsvare],tblTilleggsvarer[Pris inkl. MVA],"",0,1)</f>
        <v/>
      </c>
      <c r="Q87" s="22"/>
      <c r="R87" s="23" t="str">
        <f>_xlfn.XLOOKUP(Q87,tblTilleggsvarer[Tilleggsvare],tblTilleggsvarer[Pris inkl. MVA],"",0,1)</f>
        <v/>
      </c>
      <c r="S87" s="41"/>
      <c r="T87" s="23" t="str">
        <f t="shared" si="2"/>
        <v/>
      </c>
      <c r="U87" s="30"/>
      <c r="V87" s="23" t="str">
        <f>IF(NOT(ISBLANK(K87)), N(L87) + N(R87) + N(P87) + IF(ISBLANK(U87), N(T87), N(U87)) + _xlfn.XLOOKUP("Kort", tblTilleggsvarerKort[Tilleggsvare], tblTilleggsvarerKort[Pris inkl. MVA], NA(), 0), "")</f>
        <v/>
      </c>
    </row>
    <row r="88" spans="1:22" ht="15" thickTop="1" thickBot="1" x14ac:dyDescent="0.3">
      <c r="A88" s="1"/>
      <c r="B88" s="24">
        <v>67</v>
      </c>
      <c r="C88" s="19"/>
      <c r="D88" s="19"/>
      <c r="E88" s="19"/>
      <c r="F88" s="20"/>
      <c r="G88" s="19"/>
      <c r="H88" s="32" t="s">
        <v>78</v>
      </c>
      <c r="I88" s="21"/>
      <c r="J88" s="27"/>
      <c r="K88" s="19"/>
      <c r="L88" s="23">
        <f>_xlfn.XLOOKUP(K88,tblProdukter[Produkt],tblProdukter[Pris inkl. MVA],"",0,1)</f>
        <v>0</v>
      </c>
      <c r="M88" s="19"/>
      <c r="N88" s="19"/>
      <c r="O88" s="22"/>
      <c r="P88" s="23" t="str">
        <f>_xlfn.XLOOKUP(O88,tblTilleggsvarer[Tilleggsvare],tblTilleggsvarer[Pris inkl. MVA],"",0,1)</f>
        <v/>
      </c>
      <c r="Q88" s="22"/>
      <c r="R88" s="23" t="str">
        <f>_xlfn.XLOOKUP(Q88,tblTilleggsvarer[Tilleggsvare],tblTilleggsvarer[Pris inkl. MVA],"",0,1)</f>
        <v/>
      </c>
      <c r="S88" s="41"/>
      <c r="T88" s="23" t="str">
        <f t="shared" si="2"/>
        <v/>
      </c>
      <c r="U88" s="30"/>
      <c r="V88" s="23" t="str">
        <f>IF(NOT(ISBLANK(K88)), N(L88) + N(R88) + N(P88) + IF(ISBLANK(U88), N(T88), N(U88)) + _xlfn.XLOOKUP("Kort", tblTilleggsvarerKort[Tilleggsvare], tblTilleggsvarerKort[Pris inkl. MVA], NA(), 0), "")</f>
        <v/>
      </c>
    </row>
    <row r="89" spans="1:22" ht="15" thickTop="1" thickBot="1" x14ac:dyDescent="0.3">
      <c r="A89" s="1"/>
      <c r="B89" s="24">
        <v>68</v>
      </c>
      <c r="C89" s="19"/>
      <c r="D89" s="19"/>
      <c r="E89" s="19"/>
      <c r="F89" s="20"/>
      <c r="G89" s="19"/>
      <c r="H89" s="32" t="s">
        <v>78</v>
      </c>
      <c r="I89" s="21"/>
      <c r="J89" s="27"/>
      <c r="K89" s="19"/>
      <c r="L89" s="23">
        <f>_xlfn.XLOOKUP(K89,tblProdukter[Produkt],tblProdukter[Pris inkl. MVA],"",0,1)</f>
        <v>0</v>
      </c>
      <c r="M89" s="19"/>
      <c r="N89" s="19"/>
      <c r="O89" s="22"/>
      <c r="P89" s="23" t="str">
        <f>_xlfn.XLOOKUP(O89,tblTilleggsvarer[Tilleggsvare],tblTilleggsvarer[Pris inkl. MVA],"",0,1)</f>
        <v/>
      </c>
      <c r="Q89" s="22"/>
      <c r="R89" s="23" t="str">
        <f>_xlfn.XLOOKUP(Q89,tblTilleggsvarer[Tilleggsvare],tblTilleggsvarer[Pris inkl. MVA],"",0,1)</f>
        <v/>
      </c>
      <c r="S89" s="41"/>
      <c r="T89" s="23" t="str">
        <f t="shared" si="2"/>
        <v/>
      </c>
      <c r="U89" s="30"/>
      <c r="V89" s="23" t="str">
        <f>IF(NOT(ISBLANK(K89)), N(L89) + N(R89) + N(P89) + IF(ISBLANK(U89), N(T89), N(U89)) + _xlfn.XLOOKUP("Kort", tblTilleggsvarerKort[Tilleggsvare], tblTilleggsvarerKort[Pris inkl. MVA], NA(), 0), "")</f>
        <v/>
      </c>
    </row>
    <row r="90" spans="1:22" ht="15" thickTop="1" thickBot="1" x14ac:dyDescent="0.3">
      <c r="A90" s="1"/>
      <c r="B90" s="24">
        <v>69</v>
      </c>
      <c r="C90" s="19"/>
      <c r="D90" s="19"/>
      <c r="E90" s="19"/>
      <c r="F90" s="20"/>
      <c r="G90" s="19"/>
      <c r="H90" s="32" t="s">
        <v>78</v>
      </c>
      <c r="I90" s="21"/>
      <c r="J90" s="27"/>
      <c r="K90" s="19"/>
      <c r="L90" s="23">
        <f>_xlfn.XLOOKUP(K90,tblProdukter[Produkt],tblProdukter[Pris inkl. MVA],"",0,1)</f>
        <v>0</v>
      </c>
      <c r="M90" s="19"/>
      <c r="N90" s="19"/>
      <c r="O90" s="22"/>
      <c r="P90" s="23" t="str">
        <f>_xlfn.XLOOKUP(O90,tblTilleggsvarer[Tilleggsvare],tblTilleggsvarer[Pris inkl. MVA],"",0,1)</f>
        <v/>
      </c>
      <c r="Q90" s="22"/>
      <c r="R90" s="23" t="str">
        <f>_xlfn.XLOOKUP(Q90,tblTilleggsvarer[Tilleggsvare],tblTilleggsvarer[Pris inkl. MVA],"",0,1)</f>
        <v/>
      </c>
      <c r="S90" s="41"/>
      <c r="T90" s="23" t="str">
        <f t="shared" si="2"/>
        <v/>
      </c>
      <c r="U90" s="30"/>
      <c r="V90" s="23" t="str">
        <f>IF(NOT(ISBLANK(K90)), N(L90) + N(R90) + N(P90) + IF(ISBLANK(U90), N(T90), N(U90)) + _xlfn.XLOOKUP("Kort", tblTilleggsvarerKort[Tilleggsvare], tblTilleggsvarerKort[Pris inkl. MVA], NA(), 0), "")</f>
        <v/>
      </c>
    </row>
    <row r="91" spans="1:22" ht="15" thickTop="1" thickBot="1" x14ac:dyDescent="0.3">
      <c r="A91" s="1"/>
      <c r="B91" s="24">
        <v>70</v>
      </c>
      <c r="C91" s="19"/>
      <c r="D91" s="19"/>
      <c r="E91" s="19"/>
      <c r="F91" s="20"/>
      <c r="G91" s="19"/>
      <c r="H91" s="32" t="s">
        <v>78</v>
      </c>
      <c r="I91" s="21"/>
      <c r="J91" s="27"/>
      <c r="K91" s="19"/>
      <c r="L91" s="23">
        <f>_xlfn.XLOOKUP(K91,tblProdukter[Produkt],tblProdukter[Pris inkl. MVA],"",0,1)</f>
        <v>0</v>
      </c>
      <c r="M91" s="19"/>
      <c r="N91" s="19"/>
      <c r="O91" s="22"/>
      <c r="P91" s="23" t="str">
        <f>_xlfn.XLOOKUP(O91,tblTilleggsvarer[Tilleggsvare],tblTilleggsvarer[Pris inkl. MVA],"",0,1)</f>
        <v/>
      </c>
      <c r="Q91" s="22"/>
      <c r="R91" s="23" t="str">
        <f>_xlfn.XLOOKUP(Q91,tblTilleggsvarer[Tilleggsvare],tblTilleggsvarer[Pris inkl. MVA],"",0,1)</f>
        <v/>
      </c>
      <c r="S91" s="41"/>
      <c r="T91" s="23" t="str">
        <f t="shared" si="2"/>
        <v/>
      </c>
      <c r="U91" s="30"/>
      <c r="V91" s="23" t="str">
        <f>IF(NOT(ISBLANK(K91)), N(L91) + N(R91) + N(P91) + IF(ISBLANK(U91), N(T91), N(U91)) + _xlfn.XLOOKUP("Kort", tblTilleggsvarerKort[Tilleggsvare], tblTilleggsvarerKort[Pris inkl. MVA], NA(), 0), "")</f>
        <v/>
      </c>
    </row>
    <row r="92" spans="1:22" ht="15" thickTop="1" thickBot="1" x14ac:dyDescent="0.3">
      <c r="A92" s="1"/>
      <c r="B92" s="24">
        <v>71</v>
      </c>
      <c r="C92" s="19"/>
      <c r="D92" s="19"/>
      <c r="E92" s="19"/>
      <c r="F92" s="20"/>
      <c r="G92" s="19"/>
      <c r="H92" s="32" t="s">
        <v>78</v>
      </c>
      <c r="I92" s="21"/>
      <c r="J92" s="27"/>
      <c r="K92" s="19"/>
      <c r="L92" s="23">
        <f>_xlfn.XLOOKUP(K92,tblProdukter[Produkt],tblProdukter[Pris inkl. MVA],"",0,1)</f>
        <v>0</v>
      </c>
      <c r="M92" s="19"/>
      <c r="N92" s="19"/>
      <c r="O92" s="22"/>
      <c r="P92" s="23" t="str">
        <f>_xlfn.XLOOKUP(O92,tblTilleggsvarer[Tilleggsvare],tblTilleggsvarer[Pris inkl. MVA],"",0,1)</f>
        <v/>
      </c>
      <c r="Q92" s="22"/>
      <c r="R92" s="23" t="str">
        <f>_xlfn.XLOOKUP(Q92,tblTilleggsvarer[Tilleggsvare],tblTilleggsvarer[Pris inkl. MVA],"",0,1)</f>
        <v/>
      </c>
      <c r="S92" s="41"/>
      <c r="T92" s="23" t="str">
        <f t="shared" si="2"/>
        <v/>
      </c>
      <c r="U92" s="30"/>
      <c r="V92" s="23" t="str">
        <f>IF(NOT(ISBLANK(K92)), N(L92) + N(R92) + N(P92) + IF(ISBLANK(U92), N(T92), N(U92)) + _xlfn.XLOOKUP("Kort", tblTilleggsvarerKort[Tilleggsvare], tblTilleggsvarerKort[Pris inkl. MVA], NA(), 0), "")</f>
        <v/>
      </c>
    </row>
    <row r="93" spans="1:22" ht="15" thickTop="1" thickBot="1" x14ac:dyDescent="0.3">
      <c r="A93" s="1"/>
      <c r="B93" s="24">
        <v>72</v>
      </c>
      <c r="C93" s="19"/>
      <c r="D93" s="19"/>
      <c r="E93" s="19"/>
      <c r="F93" s="20"/>
      <c r="G93" s="19"/>
      <c r="H93" s="32" t="s">
        <v>78</v>
      </c>
      <c r="I93" s="21"/>
      <c r="J93" s="27"/>
      <c r="K93" s="19"/>
      <c r="L93" s="23">
        <f>_xlfn.XLOOKUP(K93,tblProdukter[Produkt],tblProdukter[Pris inkl. MVA],"",0,1)</f>
        <v>0</v>
      </c>
      <c r="M93" s="19"/>
      <c r="N93" s="19"/>
      <c r="O93" s="22"/>
      <c r="P93" s="23" t="str">
        <f>_xlfn.XLOOKUP(O93,tblTilleggsvarer[Tilleggsvare],tblTilleggsvarer[Pris inkl. MVA],"",0,1)</f>
        <v/>
      </c>
      <c r="Q93" s="22"/>
      <c r="R93" s="23" t="str">
        <f>_xlfn.XLOOKUP(Q93,tblTilleggsvarer[Tilleggsvare],tblTilleggsvarer[Pris inkl. MVA],"",0,1)</f>
        <v/>
      </c>
      <c r="S93" s="41"/>
      <c r="T93" s="23" t="str">
        <f t="shared" si="2"/>
        <v/>
      </c>
      <c r="U93" s="30"/>
      <c r="V93" s="23" t="str">
        <f>IF(NOT(ISBLANK(K93)), N(L93) + N(R93) + N(P93) + IF(ISBLANK(U93), N(T93), N(U93)) + _xlfn.XLOOKUP("Kort", tblTilleggsvarerKort[Tilleggsvare], tblTilleggsvarerKort[Pris inkl. MVA], NA(), 0), "")</f>
        <v/>
      </c>
    </row>
    <row r="94" spans="1:22" ht="15" thickTop="1" thickBot="1" x14ac:dyDescent="0.3">
      <c r="A94" s="1"/>
      <c r="B94" s="24">
        <v>73</v>
      </c>
      <c r="C94" s="19"/>
      <c r="D94" s="19"/>
      <c r="E94" s="19"/>
      <c r="F94" s="20"/>
      <c r="G94" s="19"/>
      <c r="H94" s="32" t="s">
        <v>78</v>
      </c>
      <c r="I94" s="21"/>
      <c r="J94" s="27"/>
      <c r="K94" s="19"/>
      <c r="L94" s="23">
        <f>_xlfn.XLOOKUP(K94,tblProdukter[Produkt],tblProdukter[Pris inkl. MVA],"",0,1)</f>
        <v>0</v>
      </c>
      <c r="M94" s="19"/>
      <c r="N94" s="19"/>
      <c r="O94" s="22"/>
      <c r="P94" s="23" t="str">
        <f>_xlfn.XLOOKUP(O94,tblTilleggsvarer[Tilleggsvare],tblTilleggsvarer[Pris inkl. MVA],"",0,1)</f>
        <v/>
      </c>
      <c r="Q94" s="22"/>
      <c r="R94" s="23" t="str">
        <f>_xlfn.XLOOKUP(Q94,tblTilleggsvarer[Tilleggsvare],tblTilleggsvarer[Pris inkl. MVA],"",0,1)</f>
        <v/>
      </c>
      <c r="S94" s="41"/>
      <c r="T94" s="23" t="str">
        <f t="shared" si="2"/>
        <v/>
      </c>
      <c r="U94" s="30"/>
      <c r="V94" s="23" t="str">
        <f>IF(NOT(ISBLANK(K94)), N(L94) + N(R94) + N(P94) + IF(ISBLANK(U94), N(T94), N(U94)) + _xlfn.XLOOKUP("Kort", tblTilleggsvarerKort[Tilleggsvare], tblTilleggsvarerKort[Pris inkl. MVA], NA(), 0), "")</f>
        <v/>
      </c>
    </row>
    <row r="95" spans="1:22" ht="15" thickTop="1" thickBot="1" x14ac:dyDescent="0.3">
      <c r="A95" s="1"/>
      <c r="B95" s="24">
        <v>74</v>
      </c>
      <c r="C95" s="19"/>
      <c r="D95" s="19"/>
      <c r="E95" s="19"/>
      <c r="F95" s="20"/>
      <c r="G95" s="19"/>
      <c r="H95" s="32" t="s">
        <v>78</v>
      </c>
      <c r="I95" s="21"/>
      <c r="J95" s="27"/>
      <c r="K95" s="19"/>
      <c r="L95" s="23">
        <f>_xlfn.XLOOKUP(K95,tblProdukter[Produkt],tblProdukter[Pris inkl. MVA],"",0,1)</f>
        <v>0</v>
      </c>
      <c r="M95" s="19"/>
      <c r="N95" s="19"/>
      <c r="O95" s="22"/>
      <c r="P95" s="23" t="str">
        <f>_xlfn.XLOOKUP(O95,tblTilleggsvarer[Tilleggsvare],tblTilleggsvarer[Pris inkl. MVA],"",0,1)</f>
        <v/>
      </c>
      <c r="Q95" s="22"/>
      <c r="R95" s="23" t="str">
        <f>_xlfn.XLOOKUP(Q95,tblTilleggsvarer[Tilleggsvare],tblTilleggsvarer[Pris inkl. MVA],"",0,1)</f>
        <v/>
      </c>
      <c r="S95" s="41"/>
      <c r="T95" s="23" t="str">
        <f t="shared" si="2"/>
        <v/>
      </c>
      <c r="U95" s="30"/>
      <c r="V95" s="23" t="str">
        <f>IF(NOT(ISBLANK(K95)), N(L95) + N(R95) + N(P95) + IF(ISBLANK(U95), N(T95), N(U95)) + _xlfn.XLOOKUP("Kort", tblTilleggsvarerKort[Tilleggsvare], tblTilleggsvarerKort[Pris inkl. MVA], NA(), 0), "")</f>
        <v/>
      </c>
    </row>
    <row r="96" spans="1:22" ht="15" thickTop="1" thickBot="1" x14ac:dyDescent="0.3">
      <c r="A96" s="1"/>
      <c r="B96" s="24">
        <v>75</v>
      </c>
      <c r="C96" s="19"/>
      <c r="D96" s="19"/>
      <c r="E96" s="19"/>
      <c r="F96" s="20"/>
      <c r="G96" s="19"/>
      <c r="H96" s="32" t="s">
        <v>78</v>
      </c>
      <c r="I96" s="21"/>
      <c r="J96" s="27"/>
      <c r="K96" s="19"/>
      <c r="L96" s="23">
        <f>_xlfn.XLOOKUP(K96,tblProdukter[Produkt],tblProdukter[Pris inkl. MVA],"",0,1)</f>
        <v>0</v>
      </c>
      <c r="M96" s="19"/>
      <c r="N96" s="19"/>
      <c r="O96" s="22"/>
      <c r="P96" s="23" t="str">
        <f>_xlfn.XLOOKUP(O96,tblTilleggsvarer[Tilleggsvare],tblTilleggsvarer[Pris inkl. MVA],"",0,1)</f>
        <v/>
      </c>
      <c r="Q96" s="22"/>
      <c r="R96" s="23" t="str">
        <f>_xlfn.XLOOKUP(Q96,tblTilleggsvarer[Tilleggsvare],tblTilleggsvarer[Pris inkl. MVA],"",0,1)</f>
        <v/>
      </c>
      <c r="S96" s="41"/>
      <c r="T96" s="23" t="str">
        <f t="shared" si="2"/>
        <v/>
      </c>
      <c r="U96" s="30"/>
      <c r="V96" s="23" t="str">
        <f>IF(NOT(ISBLANK(K96)), N(L96) + N(R96) + N(P96) + IF(ISBLANK(U96), N(T96), N(U96)) + _xlfn.XLOOKUP("Kort", tblTilleggsvarerKort[Tilleggsvare], tblTilleggsvarerKort[Pris inkl. MVA], NA(), 0), "")</f>
        <v/>
      </c>
    </row>
    <row r="97" spans="1:22" ht="15" thickTop="1" thickBot="1" x14ac:dyDescent="0.3">
      <c r="A97" s="1"/>
      <c r="B97" s="24">
        <v>76</v>
      </c>
      <c r="C97" s="19"/>
      <c r="D97" s="19"/>
      <c r="E97" s="19"/>
      <c r="F97" s="20"/>
      <c r="G97" s="19"/>
      <c r="H97" s="32" t="s">
        <v>78</v>
      </c>
      <c r="I97" s="21"/>
      <c r="J97" s="27"/>
      <c r="K97" s="19"/>
      <c r="L97" s="23">
        <f>_xlfn.XLOOKUP(K97,tblProdukter[Produkt],tblProdukter[Pris inkl. MVA],"",0,1)</f>
        <v>0</v>
      </c>
      <c r="M97" s="19"/>
      <c r="N97" s="19"/>
      <c r="O97" s="22"/>
      <c r="P97" s="23" t="str">
        <f>_xlfn.XLOOKUP(O97,tblTilleggsvarer[Tilleggsvare],tblTilleggsvarer[Pris inkl. MVA],"",0,1)</f>
        <v/>
      </c>
      <c r="Q97" s="22"/>
      <c r="R97" s="23" t="str">
        <f>_xlfn.XLOOKUP(Q97,tblTilleggsvarer[Tilleggsvare],tblTilleggsvarer[Pris inkl. MVA],"",0,1)</f>
        <v/>
      </c>
      <c r="S97" s="41"/>
      <c r="T97" s="23" t="str">
        <f t="shared" si="2"/>
        <v/>
      </c>
      <c r="U97" s="30"/>
      <c r="V97" s="23" t="str">
        <f>IF(NOT(ISBLANK(K97)), N(L97) + N(R97) + N(P97) + IF(ISBLANK(U97), N(T97), N(U97)) + _xlfn.XLOOKUP("Kort", tblTilleggsvarerKort[Tilleggsvare], tblTilleggsvarerKort[Pris inkl. MVA], NA(), 0), "")</f>
        <v/>
      </c>
    </row>
    <row r="98" spans="1:22" ht="15" thickTop="1" thickBot="1" x14ac:dyDescent="0.3">
      <c r="A98" s="1"/>
      <c r="B98" s="24">
        <v>77</v>
      </c>
      <c r="C98" s="19"/>
      <c r="D98" s="19"/>
      <c r="E98" s="19"/>
      <c r="F98" s="20"/>
      <c r="G98" s="19"/>
      <c r="H98" s="32" t="s">
        <v>78</v>
      </c>
      <c r="I98" s="21"/>
      <c r="J98" s="27"/>
      <c r="K98" s="19"/>
      <c r="L98" s="23">
        <f>_xlfn.XLOOKUP(K98,tblProdukter[Produkt],tblProdukter[Pris inkl. MVA],"",0,1)</f>
        <v>0</v>
      </c>
      <c r="M98" s="19"/>
      <c r="N98" s="19"/>
      <c r="O98" s="22"/>
      <c r="P98" s="23" t="str">
        <f>_xlfn.XLOOKUP(O98,tblTilleggsvarer[Tilleggsvare],tblTilleggsvarer[Pris inkl. MVA],"",0,1)</f>
        <v/>
      </c>
      <c r="Q98" s="22"/>
      <c r="R98" s="23" t="str">
        <f>_xlfn.XLOOKUP(Q98,tblTilleggsvarer[Tilleggsvare],tblTilleggsvarer[Pris inkl. MVA],"",0,1)</f>
        <v/>
      </c>
      <c r="S98" s="41"/>
      <c r="T98" s="23" t="str">
        <f t="shared" si="2"/>
        <v/>
      </c>
      <c r="U98" s="30"/>
      <c r="V98" s="23" t="str">
        <f>IF(NOT(ISBLANK(K98)), N(L98) + N(R98) + N(P98) + IF(ISBLANK(U98), N(T98), N(U98)) + _xlfn.XLOOKUP("Kort", tblTilleggsvarerKort[Tilleggsvare], tblTilleggsvarerKort[Pris inkl. MVA], NA(), 0), "")</f>
        <v/>
      </c>
    </row>
    <row r="99" spans="1:22" ht="15" thickTop="1" thickBot="1" x14ac:dyDescent="0.3">
      <c r="A99" s="1"/>
      <c r="B99" s="24">
        <v>78</v>
      </c>
      <c r="C99" s="19"/>
      <c r="D99" s="19"/>
      <c r="E99" s="19"/>
      <c r="F99" s="20"/>
      <c r="G99" s="19"/>
      <c r="H99" s="32" t="s">
        <v>78</v>
      </c>
      <c r="I99" s="21"/>
      <c r="J99" s="27"/>
      <c r="K99" s="19"/>
      <c r="L99" s="23">
        <f>_xlfn.XLOOKUP(K99,tblProdukter[Produkt],tblProdukter[Pris inkl. MVA],"",0,1)</f>
        <v>0</v>
      </c>
      <c r="M99" s="19"/>
      <c r="N99" s="19"/>
      <c r="O99" s="22"/>
      <c r="P99" s="23" t="str">
        <f>_xlfn.XLOOKUP(O99,tblTilleggsvarer[Tilleggsvare],tblTilleggsvarer[Pris inkl. MVA],"",0,1)</f>
        <v/>
      </c>
      <c r="Q99" s="22"/>
      <c r="R99" s="23" t="str">
        <f>_xlfn.XLOOKUP(Q99,tblTilleggsvarer[Tilleggsvare],tblTilleggsvarer[Pris inkl. MVA],"",0,1)</f>
        <v/>
      </c>
      <c r="S99" s="41"/>
      <c r="T99" s="23" t="str">
        <f t="shared" si="2"/>
        <v/>
      </c>
      <c r="U99" s="30"/>
      <c r="V99" s="23" t="str">
        <f>IF(NOT(ISBLANK(K99)), N(L99) + N(R99) + N(P99) + IF(ISBLANK(U99), N(T99), N(U99)) + _xlfn.XLOOKUP("Kort", tblTilleggsvarerKort[Tilleggsvare], tblTilleggsvarerKort[Pris inkl. MVA], NA(), 0), "")</f>
        <v/>
      </c>
    </row>
    <row r="100" spans="1:22" ht="15" thickTop="1" thickBot="1" x14ac:dyDescent="0.3">
      <c r="A100" s="1"/>
      <c r="B100" s="24">
        <v>79</v>
      </c>
      <c r="C100" s="19"/>
      <c r="D100" s="19"/>
      <c r="E100" s="19"/>
      <c r="F100" s="20"/>
      <c r="G100" s="19"/>
      <c r="H100" s="32" t="s">
        <v>78</v>
      </c>
      <c r="I100" s="21"/>
      <c r="J100" s="27"/>
      <c r="K100" s="19"/>
      <c r="L100" s="23">
        <f>_xlfn.XLOOKUP(K100,tblProdukter[Produkt],tblProdukter[Pris inkl. MVA],"",0,1)</f>
        <v>0</v>
      </c>
      <c r="M100" s="19"/>
      <c r="N100" s="19"/>
      <c r="O100" s="22"/>
      <c r="P100" s="23" t="str">
        <f>_xlfn.XLOOKUP(O100,tblTilleggsvarer[Tilleggsvare],tblTilleggsvarer[Pris inkl. MVA],"",0,1)</f>
        <v/>
      </c>
      <c r="Q100" s="22"/>
      <c r="R100" s="23" t="str">
        <f>_xlfn.XLOOKUP(Q100,tblTilleggsvarer[Tilleggsvare],tblTilleggsvarer[Pris inkl. MVA],"",0,1)</f>
        <v/>
      </c>
      <c r="S100" s="41"/>
      <c r="T100" s="23" t="str">
        <f t="shared" si="2"/>
        <v/>
      </c>
      <c r="U100" s="30"/>
      <c r="V100" s="23" t="str">
        <f>IF(NOT(ISBLANK(K100)), N(L100) + N(R100) + N(P100) + IF(ISBLANK(U100), N(T100), N(U100)) + _xlfn.XLOOKUP("Kort", tblTilleggsvarerKort[Tilleggsvare], tblTilleggsvarerKort[Pris inkl. MVA], NA(), 0), "")</f>
        <v/>
      </c>
    </row>
    <row r="101" spans="1:22" ht="15" thickTop="1" thickBot="1" x14ac:dyDescent="0.3">
      <c r="A101" s="1"/>
      <c r="B101" s="24">
        <v>80</v>
      </c>
      <c r="C101" s="19"/>
      <c r="D101" s="19"/>
      <c r="E101" s="19"/>
      <c r="F101" s="20"/>
      <c r="G101" s="19"/>
      <c r="H101" s="32" t="s">
        <v>78</v>
      </c>
      <c r="I101" s="21"/>
      <c r="J101" s="27"/>
      <c r="K101" s="19"/>
      <c r="L101" s="23">
        <f>_xlfn.XLOOKUP(K101,tblProdukter[Produkt],tblProdukter[Pris inkl. MVA],"",0,1)</f>
        <v>0</v>
      </c>
      <c r="M101" s="19"/>
      <c r="N101" s="19"/>
      <c r="O101" s="22"/>
      <c r="P101" s="23" t="str">
        <f>_xlfn.XLOOKUP(O101,tblTilleggsvarer[Tilleggsvare],tblTilleggsvarer[Pris inkl. MVA],"",0,1)</f>
        <v/>
      </c>
      <c r="Q101" s="22"/>
      <c r="R101" s="23" t="str">
        <f>_xlfn.XLOOKUP(Q101,tblTilleggsvarer[Tilleggsvare],tblTilleggsvarer[Pris inkl. MVA],"",0,1)</f>
        <v/>
      </c>
      <c r="S101" s="41"/>
      <c r="T101" s="23" t="str">
        <f t="shared" si="2"/>
        <v/>
      </c>
      <c r="U101" s="30"/>
      <c r="V101" s="23" t="str">
        <f>IF(NOT(ISBLANK(K101)), N(L101) + N(R101) + N(P101) + IF(ISBLANK(U101), N(T101), N(U101)) + _xlfn.XLOOKUP("Kort", tblTilleggsvarerKort[Tilleggsvare], tblTilleggsvarerKort[Pris inkl. MVA], NA(), 0), "")</f>
        <v/>
      </c>
    </row>
    <row r="102" spans="1:22" ht="15" thickTop="1" thickBot="1" x14ac:dyDescent="0.3">
      <c r="A102" s="1"/>
      <c r="B102" s="24">
        <v>81</v>
      </c>
      <c r="C102" s="19"/>
      <c r="D102" s="19"/>
      <c r="E102" s="19"/>
      <c r="F102" s="20"/>
      <c r="G102" s="19"/>
      <c r="H102" s="32" t="s">
        <v>78</v>
      </c>
      <c r="I102" s="21"/>
      <c r="J102" s="27"/>
      <c r="K102" s="19"/>
      <c r="L102" s="23">
        <f>_xlfn.XLOOKUP(K102,tblProdukter[Produkt],tblProdukter[Pris inkl. MVA],"",0,1)</f>
        <v>0</v>
      </c>
      <c r="M102" s="19"/>
      <c r="N102" s="19"/>
      <c r="O102" s="22"/>
      <c r="P102" s="23" t="str">
        <f>_xlfn.XLOOKUP(O102,tblTilleggsvarer[Tilleggsvare],tblTilleggsvarer[Pris inkl. MVA],"",0,1)</f>
        <v/>
      </c>
      <c r="Q102" s="22"/>
      <c r="R102" s="23" t="str">
        <f>_xlfn.XLOOKUP(Q102,tblTilleggsvarer[Tilleggsvare],tblTilleggsvarer[Pris inkl. MVA],"",0,1)</f>
        <v/>
      </c>
      <c r="S102" s="41"/>
      <c r="T102" s="23" t="str">
        <f t="shared" si="2"/>
        <v/>
      </c>
      <c r="U102" s="30"/>
      <c r="V102" s="23" t="str">
        <f>IF(NOT(ISBLANK(K102)), N(L102) + N(R102) + N(P102) + IF(ISBLANK(U102), N(T102), N(U102)) + _xlfn.XLOOKUP("Kort", tblTilleggsvarerKort[Tilleggsvare], tblTilleggsvarerKort[Pris inkl. MVA], NA(), 0), "")</f>
        <v/>
      </c>
    </row>
    <row r="103" spans="1:22" ht="15" thickTop="1" thickBot="1" x14ac:dyDescent="0.3">
      <c r="A103" s="1"/>
      <c r="B103" s="24">
        <v>82</v>
      </c>
      <c r="C103" s="19"/>
      <c r="D103" s="19"/>
      <c r="E103" s="19"/>
      <c r="F103" s="20"/>
      <c r="G103" s="19"/>
      <c r="H103" s="32" t="s">
        <v>78</v>
      </c>
      <c r="I103" s="21"/>
      <c r="J103" s="27"/>
      <c r="K103" s="19"/>
      <c r="L103" s="23">
        <f>_xlfn.XLOOKUP(K103,tblProdukter[Produkt],tblProdukter[Pris inkl. MVA],"",0,1)</f>
        <v>0</v>
      </c>
      <c r="M103" s="19"/>
      <c r="N103" s="19"/>
      <c r="O103" s="22"/>
      <c r="P103" s="23" t="str">
        <f>_xlfn.XLOOKUP(O103,tblTilleggsvarer[Tilleggsvare],tblTilleggsvarer[Pris inkl. MVA],"",0,1)</f>
        <v/>
      </c>
      <c r="Q103" s="22"/>
      <c r="R103" s="23" t="str">
        <f>_xlfn.XLOOKUP(Q103,tblTilleggsvarer[Tilleggsvare],tblTilleggsvarer[Pris inkl. MVA],"",0,1)</f>
        <v/>
      </c>
      <c r="S103" s="41"/>
      <c r="T103" s="23" t="str">
        <f t="shared" si="2"/>
        <v/>
      </c>
      <c r="U103" s="30"/>
      <c r="V103" s="23" t="str">
        <f>IF(NOT(ISBLANK(K103)), N(L103) + N(R103) + N(P103) + IF(ISBLANK(U103), N(T103), N(U103)) + _xlfn.XLOOKUP("Kort", tblTilleggsvarerKort[Tilleggsvare], tblTilleggsvarerKort[Pris inkl. MVA], NA(), 0), "")</f>
        <v/>
      </c>
    </row>
    <row r="104" spans="1:22" ht="15" thickTop="1" thickBot="1" x14ac:dyDescent="0.3">
      <c r="A104" s="1"/>
      <c r="B104" s="24">
        <v>83</v>
      </c>
      <c r="C104" s="19"/>
      <c r="D104" s="19"/>
      <c r="E104" s="19"/>
      <c r="F104" s="20"/>
      <c r="G104" s="19"/>
      <c r="H104" s="32" t="s">
        <v>78</v>
      </c>
      <c r="I104" s="21"/>
      <c r="J104" s="27"/>
      <c r="K104" s="19"/>
      <c r="L104" s="23">
        <f>_xlfn.XLOOKUP(K104,tblProdukter[Produkt],tblProdukter[Pris inkl. MVA],"",0,1)</f>
        <v>0</v>
      </c>
      <c r="M104" s="19"/>
      <c r="N104" s="19"/>
      <c r="O104" s="22"/>
      <c r="P104" s="23" t="str">
        <f>_xlfn.XLOOKUP(O104,tblTilleggsvarer[Tilleggsvare],tblTilleggsvarer[Pris inkl. MVA],"",0,1)</f>
        <v/>
      </c>
      <c r="Q104" s="22"/>
      <c r="R104" s="23" t="str">
        <f>_xlfn.XLOOKUP(Q104,tblTilleggsvarer[Tilleggsvare],tblTilleggsvarer[Pris inkl. MVA],"",0,1)</f>
        <v/>
      </c>
      <c r="S104" s="41"/>
      <c r="T104" s="23" t="str">
        <f t="shared" si="2"/>
        <v/>
      </c>
      <c r="U104" s="30"/>
      <c r="V104" s="23" t="str">
        <f>IF(NOT(ISBLANK(K104)), N(L104) + N(R104) + N(P104) + IF(ISBLANK(U104), N(T104), N(U104)) + _xlfn.XLOOKUP("Kort", tblTilleggsvarerKort[Tilleggsvare], tblTilleggsvarerKort[Pris inkl. MVA], NA(), 0), "")</f>
        <v/>
      </c>
    </row>
    <row r="105" spans="1:22" ht="15" thickTop="1" thickBot="1" x14ac:dyDescent="0.3">
      <c r="A105" s="1"/>
      <c r="B105" s="24">
        <v>84</v>
      </c>
      <c r="C105" s="19"/>
      <c r="D105" s="19"/>
      <c r="E105" s="19"/>
      <c r="F105" s="20"/>
      <c r="G105" s="19"/>
      <c r="H105" s="32" t="s">
        <v>78</v>
      </c>
      <c r="I105" s="21"/>
      <c r="J105" s="27"/>
      <c r="K105" s="19"/>
      <c r="L105" s="23">
        <f>_xlfn.XLOOKUP(K105,tblProdukter[Produkt],tblProdukter[Pris inkl. MVA],"",0,1)</f>
        <v>0</v>
      </c>
      <c r="M105" s="19"/>
      <c r="N105" s="19"/>
      <c r="O105" s="22"/>
      <c r="P105" s="23" t="str">
        <f>_xlfn.XLOOKUP(O105,tblTilleggsvarer[Tilleggsvare],tblTilleggsvarer[Pris inkl. MVA],"",0,1)</f>
        <v/>
      </c>
      <c r="Q105" s="22"/>
      <c r="R105" s="23" t="str">
        <f>_xlfn.XLOOKUP(Q105,tblTilleggsvarer[Tilleggsvare],tblTilleggsvarer[Pris inkl. MVA],"",0,1)</f>
        <v/>
      </c>
      <c r="S105" s="41"/>
      <c r="T105" s="23" t="str">
        <f t="shared" si="2"/>
        <v/>
      </c>
      <c r="U105" s="30"/>
      <c r="V105" s="23" t="str">
        <f>IF(NOT(ISBLANK(K105)), N(L105) + N(R105) + N(P105) + IF(ISBLANK(U105), N(T105), N(U105)) + _xlfn.XLOOKUP("Kort", tblTilleggsvarerKort[Tilleggsvare], tblTilleggsvarerKort[Pris inkl. MVA], NA(), 0), "")</f>
        <v/>
      </c>
    </row>
    <row r="106" spans="1:22" ht="15" thickTop="1" thickBot="1" x14ac:dyDescent="0.3">
      <c r="A106" s="1"/>
      <c r="B106" s="24">
        <v>85</v>
      </c>
      <c r="C106" s="19"/>
      <c r="D106" s="19"/>
      <c r="E106" s="19"/>
      <c r="F106" s="20"/>
      <c r="G106" s="19"/>
      <c r="H106" s="32" t="s">
        <v>78</v>
      </c>
      <c r="I106" s="21"/>
      <c r="J106" s="27"/>
      <c r="K106" s="19"/>
      <c r="L106" s="23">
        <f>_xlfn.XLOOKUP(K106,tblProdukter[Produkt],tblProdukter[Pris inkl. MVA],"",0,1)</f>
        <v>0</v>
      </c>
      <c r="M106" s="19"/>
      <c r="N106" s="19"/>
      <c r="O106" s="22"/>
      <c r="P106" s="23" t="str">
        <f>_xlfn.XLOOKUP(O106,tblTilleggsvarer[Tilleggsvare],tblTilleggsvarer[Pris inkl. MVA],"",0,1)</f>
        <v/>
      </c>
      <c r="Q106" s="22"/>
      <c r="R106" s="23" t="str">
        <f>_xlfn.XLOOKUP(Q106,tblTilleggsvarer[Tilleggsvare],tblTilleggsvarer[Pris inkl. MVA],"",0,1)</f>
        <v/>
      </c>
      <c r="S106" s="41"/>
      <c r="T106" s="23" t="str">
        <f t="shared" si="2"/>
        <v/>
      </c>
      <c r="U106" s="30"/>
      <c r="V106" s="23" t="str">
        <f>IF(NOT(ISBLANK(K106)), N(L106) + N(R106) + N(P106) + IF(ISBLANK(U106), N(T106), N(U106)) + _xlfn.XLOOKUP("Kort", tblTilleggsvarerKort[Tilleggsvare], tblTilleggsvarerKort[Pris inkl. MVA], NA(), 0), "")</f>
        <v/>
      </c>
    </row>
    <row r="107" spans="1:22" ht="15" thickTop="1" thickBot="1" x14ac:dyDescent="0.3">
      <c r="A107" s="1"/>
      <c r="B107" s="24">
        <v>86</v>
      </c>
      <c r="C107" s="19"/>
      <c r="D107" s="19"/>
      <c r="E107" s="19"/>
      <c r="F107" s="20"/>
      <c r="G107" s="19"/>
      <c r="H107" s="32" t="s">
        <v>78</v>
      </c>
      <c r="I107" s="21"/>
      <c r="J107" s="27"/>
      <c r="K107" s="19"/>
      <c r="L107" s="23">
        <f>_xlfn.XLOOKUP(K107,tblProdukter[Produkt],tblProdukter[Pris inkl. MVA],"",0,1)</f>
        <v>0</v>
      </c>
      <c r="M107" s="19"/>
      <c r="N107" s="19"/>
      <c r="O107" s="22"/>
      <c r="P107" s="23" t="str">
        <f>_xlfn.XLOOKUP(O107,tblTilleggsvarer[Tilleggsvare],tblTilleggsvarer[Pris inkl. MVA],"",0,1)</f>
        <v/>
      </c>
      <c r="Q107" s="22"/>
      <c r="R107" s="23" t="str">
        <f>_xlfn.XLOOKUP(Q107,tblTilleggsvarer[Tilleggsvare],tblTilleggsvarer[Pris inkl. MVA],"",0,1)</f>
        <v/>
      </c>
      <c r="S107" s="41"/>
      <c r="T107" s="23" t="str">
        <f t="shared" si="2"/>
        <v/>
      </c>
      <c r="U107" s="30"/>
      <c r="V107" s="23" t="str">
        <f>IF(NOT(ISBLANK(K107)), N(L107) + N(R107) + N(P107) + IF(ISBLANK(U107), N(T107), N(U107)) + _xlfn.XLOOKUP("Kort", tblTilleggsvarerKort[Tilleggsvare], tblTilleggsvarerKort[Pris inkl. MVA], NA(), 0), "")</f>
        <v/>
      </c>
    </row>
    <row r="108" spans="1:22" ht="15" thickTop="1" thickBot="1" x14ac:dyDescent="0.3">
      <c r="A108" s="1"/>
      <c r="B108" s="24">
        <v>87</v>
      </c>
      <c r="C108" s="19"/>
      <c r="D108" s="19"/>
      <c r="E108" s="19"/>
      <c r="F108" s="20"/>
      <c r="G108" s="19"/>
      <c r="H108" s="32" t="s">
        <v>78</v>
      </c>
      <c r="I108" s="21"/>
      <c r="J108" s="27"/>
      <c r="K108" s="19"/>
      <c r="L108" s="23">
        <f>_xlfn.XLOOKUP(K108,tblProdukter[Produkt],tblProdukter[Pris inkl. MVA],"",0,1)</f>
        <v>0</v>
      </c>
      <c r="M108" s="19"/>
      <c r="N108" s="19"/>
      <c r="O108" s="22"/>
      <c r="P108" s="23" t="str">
        <f>_xlfn.XLOOKUP(O108,tblTilleggsvarer[Tilleggsvare],tblTilleggsvarer[Pris inkl. MVA],"",0,1)</f>
        <v/>
      </c>
      <c r="Q108" s="22"/>
      <c r="R108" s="23" t="str">
        <f>_xlfn.XLOOKUP(Q108,tblTilleggsvarer[Tilleggsvare],tblTilleggsvarer[Pris inkl. MVA],"",0,1)</f>
        <v/>
      </c>
      <c r="S108" s="41"/>
      <c r="T108" s="23" t="str">
        <f t="shared" si="2"/>
        <v/>
      </c>
      <c r="U108" s="30"/>
      <c r="V108" s="23" t="str">
        <f>IF(NOT(ISBLANK(K108)), N(L108) + N(R108) + N(P108) + IF(ISBLANK(U108), N(T108), N(U108)) + _xlfn.XLOOKUP("Kort", tblTilleggsvarerKort[Tilleggsvare], tblTilleggsvarerKort[Pris inkl. MVA], NA(), 0), "")</f>
        <v/>
      </c>
    </row>
    <row r="109" spans="1:22" ht="15" thickTop="1" thickBot="1" x14ac:dyDescent="0.3">
      <c r="A109" s="1"/>
      <c r="B109" s="24">
        <v>88</v>
      </c>
      <c r="C109" s="19"/>
      <c r="D109" s="19"/>
      <c r="E109" s="19"/>
      <c r="F109" s="20"/>
      <c r="G109" s="19"/>
      <c r="H109" s="32" t="s">
        <v>78</v>
      </c>
      <c r="I109" s="21"/>
      <c r="J109" s="27"/>
      <c r="K109" s="19"/>
      <c r="L109" s="23">
        <f>_xlfn.XLOOKUP(K109,tblProdukter[Produkt],tblProdukter[Pris inkl. MVA],"",0,1)</f>
        <v>0</v>
      </c>
      <c r="M109" s="19"/>
      <c r="N109" s="19"/>
      <c r="O109" s="22"/>
      <c r="P109" s="23" t="str">
        <f>_xlfn.XLOOKUP(O109,tblTilleggsvarer[Tilleggsvare],tblTilleggsvarer[Pris inkl. MVA],"",0,1)</f>
        <v/>
      </c>
      <c r="Q109" s="22"/>
      <c r="R109" s="23" t="str">
        <f>_xlfn.XLOOKUP(Q109,tblTilleggsvarer[Tilleggsvare],tblTilleggsvarer[Pris inkl. MVA],"",0,1)</f>
        <v/>
      </c>
      <c r="S109" s="41"/>
      <c r="T109" s="23" t="str">
        <f t="shared" si="2"/>
        <v/>
      </c>
      <c r="U109" s="30"/>
      <c r="V109" s="23" t="str">
        <f>IF(NOT(ISBLANK(K109)), N(L109) + N(R109) + N(P109) + IF(ISBLANK(U109), N(T109), N(U109)) + _xlfn.XLOOKUP("Kort", tblTilleggsvarerKort[Tilleggsvare], tblTilleggsvarerKort[Pris inkl. MVA], NA(), 0), "")</f>
        <v/>
      </c>
    </row>
    <row r="110" spans="1:22" ht="15" thickTop="1" thickBot="1" x14ac:dyDescent="0.3">
      <c r="A110" s="1"/>
      <c r="B110" s="24">
        <v>89</v>
      </c>
      <c r="C110" s="19"/>
      <c r="D110" s="19"/>
      <c r="E110" s="19"/>
      <c r="F110" s="20"/>
      <c r="G110" s="19"/>
      <c r="H110" s="32" t="s">
        <v>78</v>
      </c>
      <c r="I110" s="21"/>
      <c r="J110" s="27"/>
      <c r="K110" s="19"/>
      <c r="L110" s="23">
        <f>_xlfn.XLOOKUP(K110,tblProdukter[Produkt],tblProdukter[Pris inkl. MVA],"",0,1)</f>
        <v>0</v>
      </c>
      <c r="M110" s="19"/>
      <c r="N110" s="19"/>
      <c r="O110" s="22"/>
      <c r="P110" s="23" t="str">
        <f>_xlfn.XLOOKUP(O110,tblTilleggsvarer[Tilleggsvare],tblTilleggsvarer[Pris inkl. MVA],"",0,1)</f>
        <v/>
      </c>
      <c r="Q110" s="22"/>
      <c r="R110" s="23" t="str">
        <f>_xlfn.XLOOKUP(Q110,tblTilleggsvarer[Tilleggsvare],tblTilleggsvarer[Pris inkl. MVA],"",0,1)</f>
        <v/>
      </c>
      <c r="S110" s="41"/>
      <c r="T110" s="23" t="str">
        <f t="shared" si="2"/>
        <v/>
      </c>
      <c r="U110" s="30"/>
      <c r="V110" s="23" t="str">
        <f>IF(NOT(ISBLANK(K110)), N(L110) + N(R110) + N(P110) + IF(ISBLANK(U110), N(T110), N(U110)) + _xlfn.XLOOKUP("Kort", tblTilleggsvarerKort[Tilleggsvare], tblTilleggsvarerKort[Pris inkl. MVA], NA(), 0), "")</f>
        <v/>
      </c>
    </row>
    <row r="111" spans="1:22" ht="15" thickTop="1" thickBot="1" x14ac:dyDescent="0.3">
      <c r="A111" s="1"/>
      <c r="B111" s="24">
        <v>90</v>
      </c>
      <c r="C111" s="19"/>
      <c r="D111" s="19"/>
      <c r="E111" s="19"/>
      <c r="F111" s="20"/>
      <c r="G111" s="19"/>
      <c r="H111" s="32" t="s">
        <v>78</v>
      </c>
      <c r="I111" s="21"/>
      <c r="J111" s="27"/>
      <c r="K111" s="19"/>
      <c r="L111" s="23">
        <f>_xlfn.XLOOKUP(K111,tblProdukter[Produkt],tblProdukter[Pris inkl. MVA],"",0,1)</f>
        <v>0</v>
      </c>
      <c r="M111" s="19"/>
      <c r="N111" s="19"/>
      <c r="O111" s="22"/>
      <c r="P111" s="23" t="str">
        <f>_xlfn.XLOOKUP(O111,tblTilleggsvarer[Tilleggsvare],tblTilleggsvarer[Pris inkl. MVA],"",0,1)</f>
        <v/>
      </c>
      <c r="Q111" s="22"/>
      <c r="R111" s="23" t="str">
        <f>_xlfn.XLOOKUP(Q111,tblTilleggsvarer[Tilleggsvare],tblTilleggsvarer[Pris inkl. MVA],"",0,1)</f>
        <v/>
      </c>
      <c r="S111" s="41"/>
      <c r="T111" s="23" t="str">
        <f t="shared" si="2"/>
        <v/>
      </c>
      <c r="U111" s="30"/>
      <c r="V111" s="23" t="str">
        <f>IF(NOT(ISBLANK(K111)), N(L111) + N(R111) + N(P111) + IF(ISBLANK(U111), N(T111), N(U111)) + _xlfn.XLOOKUP("Kort", tblTilleggsvarerKort[Tilleggsvare], tblTilleggsvarerKort[Pris inkl. MVA], NA(), 0), "")</f>
        <v/>
      </c>
    </row>
    <row r="112" spans="1:22" ht="15" thickTop="1" thickBot="1" x14ac:dyDescent="0.3">
      <c r="A112" s="1"/>
      <c r="B112" s="24">
        <v>91</v>
      </c>
      <c r="C112" s="19"/>
      <c r="D112" s="19"/>
      <c r="E112" s="19"/>
      <c r="F112" s="20"/>
      <c r="G112" s="19"/>
      <c r="H112" s="32" t="s">
        <v>78</v>
      </c>
      <c r="I112" s="21"/>
      <c r="J112" s="27"/>
      <c r="K112" s="19"/>
      <c r="L112" s="23">
        <f>_xlfn.XLOOKUP(K112,tblProdukter[Produkt],tblProdukter[Pris inkl. MVA],"",0,1)</f>
        <v>0</v>
      </c>
      <c r="M112" s="19"/>
      <c r="N112" s="19"/>
      <c r="O112" s="22"/>
      <c r="P112" s="23" t="str">
        <f>_xlfn.XLOOKUP(O112,tblTilleggsvarer[Tilleggsvare],tblTilleggsvarer[Pris inkl. MVA],"",0,1)</f>
        <v/>
      </c>
      <c r="Q112" s="22"/>
      <c r="R112" s="23" t="str">
        <f>_xlfn.XLOOKUP(Q112,tblTilleggsvarer[Tilleggsvare],tblTilleggsvarer[Pris inkl. MVA],"",0,1)</f>
        <v/>
      </c>
      <c r="S112" s="41"/>
      <c r="T112" s="23" t="str">
        <f t="shared" si="2"/>
        <v/>
      </c>
      <c r="U112" s="30"/>
      <c r="V112" s="23" t="str">
        <f>IF(NOT(ISBLANK(K112)), N(L112) + N(R112) + N(P112) + IF(ISBLANK(U112), N(T112), N(U112)) + _xlfn.XLOOKUP("Kort", tblTilleggsvarerKort[Tilleggsvare], tblTilleggsvarerKort[Pris inkl. MVA], NA(), 0), "")</f>
        <v/>
      </c>
    </row>
    <row r="113" spans="1:22" ht="15" thickTop="1" thickBot="1" x14ac:dyDescent="0.3">
      <c r="A113" s="1"/>
      <c r="B113" s="24">
        <v>92</v>
      </c>
      <c r="C113" s="19"/>
      <c r="D113" s="19"/>
      <c r="E113" s="19"/>
      <c r="F113" s="20"/>
      <c r="G113" s="19"/>
      <c r="H113" s="32" t="s">
        <v>78</v>
      </c>
      <c r="I113" s="21"/>
      <c r="J113" s="27"/>
      <c r="K113" s="19"/>
      <c r="L113" s="23">
        <f>_xlfn.XLOOKUP(K113,tblProdukter[Produkt],tblProdukter[Pris inkl. MVA],"",0,1)</f>
        <v>0</v>
      </c>
      <c r="M113" s="19"/>
      <c r="N113" s="19"/>
      <c r="O113" s="22"/>
      <c r="P113" s="23" t="str">
        <f>_xlfn.XLOOKUP(O113,tblTilleggsvarer[Tilleggsvare],tblTilleggsvarer[Pris inkl. MVA],"",0,1)</f>
        <v/>
      </c>
      <c r="Q113" s="22"/>
      <c r="R113" s="23" t="str">
        <f>_xlfn.XLOOKUP(Q113,tblTilleggsvarer[Tilleggsvare],tblTilleggsvarer[Pris inkl. MVA],"",0,1)</f>
        <v/>
      </c>
      <c r="S113" s="41"/>
      <c r="T113" s="23" t="str">
        <f t="shared" si="2"/>
        <v/>
      </c>
      <c r="U113" s="30"/>
      <c r="V113" s="23" t="str">
        <f>IF(NOT(ISBLANK(K113)), N(L113) + N(R113) + N(P113) + IF(ISBLANK(U113), N(T113), N(U113)) + _xlfn.XLOOKUP("Kort", tblTilleggsvarerKort[Tilleggsvare], tblTilleggsvarerKort[Pris inkl. MVA], NA(), 0), "")</f>
        <v/>
      </c>
    </row>
    <row r="114" spans="1:22" ht="15" thickTop="1" thickBot="1" x14ac:dyDescent="0.3">
      <c r="A114" s="1"/>
      <c r="B114" s="24">
        <v>93</v>
      </c>
      <c r="C114" s="19"/>
      <c r="D114" s="19"/>
      <c r="E114" s="19"/>
      <c r="F114" s="20"/>
      <c r="G114" s="19"/>
      <c r="H114" s="32" t="s">
        <v>78</v>
      </c>
      <c r="I114" s="21"/>
      <c r="J114" s="27"/>
      <c r="K114" s="19"/>
      <c r="L114" s="23">
        <f>_xlfn.XLOOKUP(K114,tblProdukter[Produkt],tblProdukter[Pris inkl. MVA],"",0,1)</f>
        <v>0</v>
      </c>
      <c r="M114" s="19"/>
      <c r="N114" s="19"/>
      <c r="O114" s="22"/>
      <c r="P114" s="23" t="str">
        <f>_xlfn.XLOOKUP(O114,tblTilleggsvarer[Tilleggsvare],tblTilleggsvarer[Pris inkl. MVA],"",0,1)</f>
        <v/>
      </c>
      <c r="Q114" s="22"/>
      <c r="R114" s="23" t="str">
        <f>_xlfn.XLOOKUP(Q114,tblTilleggsvarer[Tilleggsvare],tblTilleggsvarer[Pris inkl. MVA],"",0,1)</f>
        <v/>
      </c>
      <c r="S114" s="41"/>
      <c r="T114" s="23" t="str">
        <f t="shared" si="2"/>
        <v/>
      </c>
      <c r="U114" s="30"/>
      <c r="V114" s="23" t="str">
        <f>IF(NOT(ISBLANK(K114)), N(L114) + N(R114) + N(P114) + IF(ISBLANK(U114), N(T114), N(U114)) + _xlfn.XLOOKUP("Kort", tblTilleggsvarerKort[Tilleggsvare], tblTilleggsvarerKort[Pris inkl. MVA], NA(), 0), "")</f>
        <v/>
      </c>
    </row>
    <row r="115" spans="1:22" ht="15" thickTop="1" thickBot="1" x14ac:dyDescent="0.3">
      <c r="A115" s="1"/>
      <c r="B115" s="24">
        <v>94</v>
      </c>
      <c r="C115" s="19"/>
      <c r="D115" s="19"/>
      <c r="E115" s="19"/>
      <c r="F115" s="20"/>
      <c r="G115" s="19"/>
      <c r="H115" s="32" t="s">
        <v>78</v>
      </c>
      <c r="I115" s="21"/>
      <c r="J115" s="27"/>
      <c r="K115" s="19"/>
      <c r="L115" s="23">
        <f>_xlfn.XLOOKUP(K115,tblProdukter[Produkt],tblProdukter[Pris inkl. MVA],"",0,1)</f>
        <v>0</v>
      </c>
      <c r="M115" s="19"/>
      <c r="N115" s="19"/>
      <c r="O115" s="22"/>
      <c r="P115" s="23" t="str">
        <f>_xlfn.XLOOKUP(O115,tblTilleggsvarer[Tilleggsvare],tblTilleggsvarer[Pris inkl. MVA],"",0,1)</f>
        <v/>
      </c>
      <c r="Q115" s="22"/>
      <c r="R115" s="23" t="str">
        <f>_xlfn.XLOOKUP(Q115,tblTilleggsvarer[Tilleggsvare],tblTilleggsvarer[Pris inkl. MVA],"",0,1)</f>
        <v/>
      </c>
      <c r="S115" s="41"/>
      <c r="T115" s="23" t="str">
        <f t="shared" si="2"/>
        <v/>
      </c>
      <c r="U115" s="30"/>
      <c r="V115" s="23" t="str">
        <f>IF(NOT(ISBLANK(K115)), N(L115) + N(R115) + N(P115) + IF(ISBLANK(U115), N(T115), N(U115)) + _xlfn.XLOOKUP("Kort", tblTilleggsvarerKort[Tilleggsvare], tblTilleggsvarerKort[Pris inkl. MVA], NA(), 0), "")</f>
        <v/>
      </c>
    </row>
    <row r="116" spans="1:22" ht="15" thickTop="1" thickBot="1" x14ac:dyDescent="0.3">
      <c r="A116" s="1"/>
      <c r="B116" s="24">
        <v>95</v>
      </c>
      <c r="C116" s="19"/>
      <c r="D116" s="19"/>
      <c r="E116" s="19"/>
      <c r="F116" s="20"/>
      <c r="G116" s="19"/>
      <c r="H116" s="32" t="s">
        <v>78</v>
      </c>
      <c r="I116" s="21"/>
      <c r="J116" s="27"/>
      <c r="K116" s="19"/>
      <c r="L116" s="23">
        <f>_xlfn.XLOOKUP(K116,tblProdukter[Produkt],tblProdukter[Pris inkl. MVA],"",0,1)</f>
        <v>0</v>
      </c>
      <c r="M116" s="19"/>
      <c r="N116" s="19"/>
      <c r="O116" s="22"/>
      <c r="P116" s="23" t="str">
        <f>_xlfn.XLOOKUP(O116,tblTilleggsvarer[Tilleggsvare],tblTilleggsvarer[Pris inkl. MVA],"",0,1)</f>
        <v/>
      </c>
      <c r="Q116" s="22"/>
      <c r="R116" s="23" t="str">
        <f>_xlfn.XLOOKUP(Q116,tblTilleggsvarer[Tilleggsvare],tblTilleggsvarer[Pris inkl. MVA],"",0,1)</f>
        <v/>
      </c>
      <c r="S116" s="41"/>
      <c r="T116" s="23" t="str">
        <f t="shared" si="2"/>
        <v/>
      </c>
      <c r="U116" s="30"/>
      <c r="V116" s="23" t="str">
        <f>IF(NOT(ISBLANK(K116)), N(L116) + N(R116) + N(P116) + IF(ISBLANK(U116), N(T116), N(U116)) + _xlfn.XLOOKUP("Kort", tblTilleggsvarerKort[Tilleggsvare], tblTilleggsvarerKort[Pris inkl. MVA], NA(), 0), "")</f>
        <v/>
      </c>
    </row>
    <row r="117" spans="1:22" ht="15" thickTop="1" thickBot="1" x14ac:dyDescent="0.3">
      <c r="A117" s="1"/>
      <c r="B117" s="24">
        <v>96</v>
      </c>
      <c r="C117" s="19"/>
      <c r="D117" s="19"/>
      <c r="E117" s="19"/>
      <c r="F117" s="20"/>
      <c r="G117" s="19"/>
      <c r="H117" s="32" t="s">
        <v>78</v>
      </c>
      <c r="I117" s="21"/>
      <c r="J117" s="27"/>
      <c r="K117" s="19"/>
      <c r="L117" s="23">
        <f>_xlfn.XLOOKUP(K117,tblProdukter[Produkt],tblProdukter[Pris inkl. MVA],"",0,1)</f>
        <v>0</v>
      </c>
      <c r="M117" s="19"/>
      <c r="N117" s="19"/>
      <c r="O117" s="22"/>
      <c r="P117" s="23" t="str">
        <f>_xlfn.XLOOKUP(O117,tblTilleggsvarer[Tilleggsvare],tblTilleggsvarer[Pris inkl. MVA],"",0,1)</f>
        <v/>
      </c>
      <c r="Q117" s="22"/>
      <c r="R117" s="23" t="str">
        <f>_xlfn.XLOOKUP(Q117,tblTilleggsvarer[Tilleggsvare],tblTilleggsvarer[Pris inkl. MVA],"",0,1)</f>
        <v/>
      </c>
      <c r="S117" s="41"/>
      <c r="T117" s="23" t="str">
        <f t="shared" si="2"/>
        <v/>
      </c>
      <c r="U117" s="30"/>
      <c r="V117" s="23" t="str">
        <f>IF(NOT(ISBLANK(K117)), N(L117) + N(R117) + N(P117) + IF(ISBLANK(U117), N(T117), N(U117)) + _xlfn.XLOOKUP("Kort", tblTilleggsvarerKort[Tilleggsvare], tblTilleggsvarerKort[Pris inkl. MVA], NA(), 0), "")</f>
        <v/>
      </c>
    </row>
    <row r="118" spans="1:22" ht="15" thickTop="1" thickBot="1" x14ac:dyDescent="0.3">
      <c r="A118" s="1"/>
      <c r="B118" s="24">
        <v>97</v>
      </c>
      <c r="C118" s="19"/>
      <c r="D118" s="19"/>
      <c r="E118" s="19"/>
      <c r="F118" s="20"/>
      <c r="G118" s="19"/>
      <c r="H118" s="32" t="s">
        <v>78</v>
      </c>
      <c r="I118" s="21"/>
      <c r="J118" s="27"/>
      <c r="K118" s="19"/>
      <c r="L118" s="23">
        <f>_xlfn.XLOOKUP(K118,tblProdukter[Produkt],tblProdukter[Pris inkl. MVA],"",0,1)</f>
        <v>0</v>
      </c>
      <c r="M118" s="19"/>
      <c r="N118" s="19"/>
      <c r="O118" s="22"/>
      <c r="P118" s="23" t="str">
        <f>_xlfn.XLOOKUP(O118,tblTilleggsvarer[Tilleggsvare],tblTilleggsvarer[Pris inkl. MVA],"",0,1)</f>
        <v/>
      </c>
      <c r="Q118" s="22"/>
      <c r="R118" s="23" t="str">
        <f>_xlfn.XLOOKUP(Q118,tblTilleggsvarer[Tilleggsvare],tblTilleggsvarer[Pris inkl. MVA],"",0,1)</f>
        <v/>
      </c>
      <c r="S118" s="41"/>
      <c r="T118" s="23" t="str">
        <f t="shared" ref="T118:T149" si="3">IF(OR(NOT(ISBLANK(K118)), NOT(ISBLANK(O118))), cellFrakt, "")</f>
        <v/>
      </c>
      <c r="U118" s="30"/>
      <c r="V118" s="23" t="str">
        <f>IF(NOT(ISBLANK(K118)), N(L118) + N(R118) + N(P118) + IF(ISBLANK(U118), N(T118), N(U118)) + _xlfn.XLOOKUP("Kort", tblTilleggsvarerKort[Tilleggsvare], tblTilleggsvarerKort[Pris inkl. MVA], NA(), 0), "")</f>
        <v/>
      </c>
    </row>
    <row r="119" spans="1:22" ht="15" thickTop="1" thickBot="1" x14ac:dyDescent="0.3">
      <c r="A119" s="1"/>
      <c r="B119" s="24">
        <v>98</v>
      </c>
      <c r="C119" s="19"/>
      <c r="D119" s="19"/>
      <c r="E119" s="19"/>
      <c r="F119" s="20"/>
      <c r="G119" s="19"/>
      <c r="H119" s="32" t="s">
        <v>78</v>
      </c>
      <c r="I119" s="21"/>
      <c r="J119" s="27"/>
      <c r="K119" s="19"/>
      <c r="L119" s="23">
        <f>_xlfn.XLOOKUP(K119,tblProdukter[Produkt],tblProdukter[Pris inkl. MVA],"",0,1)</f>
        <v>0</v>
      </c>
      <c r="M119" s="19"/>
      <c r="N119" s="19"/>
      <c r="O119" s="22"/>
      <c r="P119" s="23" t="str">
        <f>_xlfn.XLOOKUP(O119,tblTilleggsvarer[Tilleggsvare],tblTilleggsvarer[Pris inkl. MVA],"",0,1)</f>
        <v/>
      </c>
      <c r="Q119" s="22"/>
      <c r="R119" s="23" t="str">
        <f>_xlfn.XLOOKUP(Q119,tblTilleggsvarer[Tilleggsvare],tblTilleggsvarer[Pris inkl. MVA],"",0,1)</f>
        <v/>
      </c>
      <c r="S119" s="41"/>
      <c r="T119" s="23" t="str">
        <f t="shared" si="3"/>
        <v/>
      </c>
      <c r="U119" s="30"/>
      <c r="V119" s="23" t="str">
        <f>IF(NOT(ISBLANK(K119)), N(L119) + N(R119) + N(P119) + IF(ISBLANK(U119), N(T119), N(U119)) + _xlfn.XLOOKUP("Kort", tblTilleggsvarerKort[Tilleggsvare], tblTilleggsvarerKort[Pris inkl. MVA], NA(), 0), "")</f>
        <v/>
      </c>
    </row>
    <row r="120" spans="1:22" ht="15" thickTop="1" thickBot="1" x14ac:dyDescent="0.3">
      <c r="A120" s="1"/>
      <c r="B120" s="24">
        <v>99</v>
      </c>
      <c r="C120" s="19"/>
      <c r="D120" s="19"/>
      <c r="E120" s="19"/>
      <c r="F120" s="20"/>
      <c r="G120" s="19"/>
      <c r="H120" s="32" t="s">
        <v>78</v>
      </c>
      <c r="I120" s="21"/>
      <c r="J120" s="27"/>
      <c r="K120" s="19"/>
      <c r="L120" s="23">
        <f>_xlfn.XLOOKUP(K120,tblProdukter[Produkt],tblProdukter[Pris inkl. MVA],"",0,1)</f>
        <v>0</v>
      </c>
      <c r="M120" s="19"/>
      <c r="N120" s="19"/>
      <c r="O120" s="22"/>
      <c r="P120" s="23" t="str">
        <f>_xlfn.XLOOKUP(O120,tblTilleggsvarer[Tilleggsvare],tblTilleggsvarer[Pris inkl. MVA],"",0,1)</f>
        <v/>
      </c>
      <c r="Q120" s="22"/>
      <c r="R120" s="23" t="str">
        <f>_xlfn.XLOOKUP(Q120,tblTilleggsvarer[Tilleggsvare],tblTilleggsvarer[Pris inkl. MVA],"",0,1)</f>
        <v/>
      </c>
      <c r="S120" s="41"/>
      <c r="T120" s="23" t="str">
        <f t="shared" si="3"/>
        <v/>
      </c>
      <c r="U120" s="30"/>
      <c r="V120" s="23" t="str">
        <f>IF(NOT(ISBLANK(K120)), N(L120) + N(R120) + N(P120) + IF(ISBLANK(U120), N(T120), N(U120)) + _xlfn.XLOOKUP("Kort", tblTilleggsvarerKort[Tilleggsvare], tblTilleggsvarerKort[Pris inkl. MVA], NA(), 0), "")</f>
        <v/>
      </c>
    </row>
    <row r="121" spans="1:22" ht="15" thickTop="1" thickBot="1" x14ac:dyDescent="0.3">
      <c r="A121" s="1"/>
      <c r="B121" s="24">
        <v>100</v>
      </c>
      <c r="C121" s="19"/>
      <c r="D121" s="19"/>
      <c r="E121" s="19"/>
      <c r="F121" s="20"/>
      <c r="G121" s="19"/>
      <c r="H121" s="32" t="s">
        <v>78</v>
      </c>
      <c r="I121" s="21"/>
      <c r="J121" s="27"/>
      <c r="K121" s="19"/>
      <c r="L121" s="23">
        <f>_xlfn.XLOOKUP(K121,tblProdukter[Produkt],tblProdukter[Pris inkl. MVA],"",0,1)</f>
        <v>0</v>
      </c>
      <c r="M121" s="19"/>
      <c r="N121" s="19"/>
      <c r="O121" s="22"/>
      <c r="P121" s="23" t="str">
        <f>_xlfn.XLOOKUP(O121,tblTilleggsvarer[Tilleggsvare],tblTilleggsvarer[Pris inkl. MVA],"",0,1)</f>
        <v/>
      </c>
      <c r="Q121" s="22"/>
      <c r="R121" s="23" t="str">
        <f>_xlfn.XLOOKUP(Q121,tblTilleggsvarer[Tilleggsvare],tblTilleggsvarer[Pris inkl. MVA],"",0,1)</f>
        <v/>
      </c>
      <c r="S121" s="41"/>
      <c r="T121" s="23" t="str">
        <f t="shared" si="3"/>
        <v/>
      </c>
      <c r="U121" s="30"/>
      <c r="V121" s="23" t="str">
        <f>IF(NOT(ISBLANK(K121)), N(L121) + N(R121) + N(P121) + IF(ISBLANK(U121), N(T121), N(U121)) + _xlfn.XLOOKUP("Kort", tblTilleggsvarerKort[Tilleggsvare], tblTilleggsvarerKort[Pris inkl. MVA], NA(), 0), "")</f>
        <v/>
      </c>
    </row>
    <row r="122" spans="1:22" ht="15" thickTop="1" thickBot="1" x14ac:dyDescent="0.3">
      <c r="A122" s="1"/>
      <c r="B122" s="24">
        <v>101</v>
      </c>
      <c r="C122" s="19"/>
      <c r="D122" s="19"/>
      <c r="E122" s="19"/>
      <c r="F122" s="20"/>
      <c r="G122" s="19"/>
      <c r="H122" s="32" t="s">
        <v>78</v>
      </c>
      <c r="I122" s="21"/>
      <c r="J122" s="27"/>
      <c r="K122" s="19"/>
      <c r="L122" s="23">
        <f>_xlfn.XLOOKUP(K122,tblProdukter[Produkt],tblProdukter[Pris inkl. MVA],"",0,1)</f>
        <v>0</v>
      </c>
      <c r="M122" s="19"/>
      <c r="N122" s="19"/>
      <c r="O122" s="22"/>
      <c r="P122" s="23" t="str">
        <f>_xlfn.XLOOKUP(O122,tblTilleggsvarer[Tilleggsvare],tblTilleggsvarer[Pris inkl. MVA],"",0,1)</f>
        <v/>
      </c>
      <c r="Q122" s="22"/>
      <c r="R122" s="23" t="str">
        <f>_xlfn.XLOOKUP(Q122,tblTilleggsvarer[Tilleggsvare],tblTilleggsvarer[Pris inkl. MVA],"",0,1)</f>
        <v/>
      </c>
      <c r="S122" s="41"/>
      <c r="T122" s="23" t="str">
        <f t="shared" si="3"/>
        <v/>
      </c>
      <c r="U122" s="30"/>
      <c r="V122" s="23" t="str">
        <f>IF(NOT(ISBLANK(K122)), N(L122) + N(R122) + N(P122) + IF(ISBLANK(U122), N(T122), N(U122)) + _xlfn.XLOOKUP("Kort", tblTilleggsvarerKort[Tilleggsvare], tblTilleggsvarerKort[Pris inkl. MVA], NA(), 0), "")</f>
        <v/>
      </c>
    </row>
    <row r="123" spans="1:22" ht="15" thickTop="1" thickBot="1" x14ac:dyDescent="0.3">
      <c r="A123" s="1"/>
      <c r="B123" s="24">
        <v>102</v>
      </c>
      <c r="C123" s="19"/>
      <c r="D123" s="19"/>
      <c r="E123" s="19"/>
      <c r="F123" s="20"/>
      <c r="G123" s="19"/>
      <c r="H123" s="32" t="s">
        <v>78</v>
      </c>
      <c r="I123" s="21"/>
      <c r="J123" s="27"/>
      <c r="K123" s="19"/>
      <c r="L123" s="23">
        <f>_xlfn.XLOOKUP(K123,tblProdukter[Produkt],tblProdukter[Pris inkl. MVA],"",0,1)</f>
        <v>0</v>
      </c>
      <c r="M123" s="19"/>
      <c r="N123" s="19"/>
      <c r="O123" s="22"/>
      <c r="P123" s="23" t="str">
        <f>_xlfn.XLOOKUP(O123,tblTilleggsvarer[Tilleggsvare],tblTilleggsvarer[Pris inkl. MVA],"",0,1)</f>
        <v/>
      </c>
      <c r="Q123" s="22"/>
      <c r="R123" s="23" t="str">
        <f>_xlfn.XLOOKUP(Q123,tblTilleggsvarer[Tilleggsvare],tblTilleggsvarer[Pris inkl. MVA],"",0,1)</f>
        <v/>
      </c>
      <c r="S123" s="41"/>
      <c r="T123" s="23" t="str">
        <f t="shared" si="3"/>
        <v/>
      </c>
      <c r="U123" s="30"/>
      <c r="V123" s="23" t="str">
        <f>IF(NOT(ISBLANK(K123)), N(L123) + N(R123) + N(P123) + IF(ISBLANK(U123), N(T123), N(U123)) + _xlfn.XLOOKUP("Kort", tblTilleggsvarerKort[Tilleggsvare], tblTilleggsvarerKort[Pris inkl. MVA], NA(), 0), "")</f>
        <v/>
      </c>
    </row>
    <row r="124" spans="1:22" ht="15" thickTop="1" thickBot="1" x14ac:dyDescent="0.3">
      <c r="A124" s="1"/>
      <c r="B124" s="24">
        <v>103</v>
      </c>
      <c r="C124" s="19"/>
      <c r="D124" s="19"/>
      <c r="E124" s="19"/>
      <c r="F124" s="20"/>
      <c r="G124" s="19"/>
      <c r="H124" s="32" t="s">
        <v>78</v>
      </c>
      <c r="I124" s="21"/>
      <c r="J124" s="27"/>
      <c r="K124" s="19"/>
      <c r="L124" s="23">
        <f>_xlfn.XLOOKUP(K124,tblProdukter[Produkt],tblProdukter[Pris inkl. MVA],"",0,1)</f>
        <v>0</v>
      </c>
      <c r="M124" s="19"/>
      <c r="N124" s="19"/>
      <c r="O124" s="22"/>
      <c r="P124" s="23" t="str">
        <f>_xlfn.XLOOKUP(O124,tblTilleggsvarer[Tilleggsvare],tblTilleggsvarer[Pris inkl. MVA],"",0,1)</f>
        <v/>
      </c>
      <c r="Q124" s="22"/>
      <c r="R124" s="23" t="str">
        <f>_xlfn.XLOOKUP(Q124,tblTilleggsvarer[Tilleggsvare],tblTilleggsvarer[Pris inkl. MVA],"",0,1)</f>
        <v/>
      </c>
      <c r="S124" s="41"/>
      <c r="T124" s="23" t="str">
        <f t="shared" si="3"/>
        <v/>
      </c>
      <c r="U124" s="30"/>
      <c r="V124" s="23" t="str">
        <f>IF(NOT(ISBLANK(K124)), N(L124) + N(R124) + N(P124) + IF(ISBLANK(U124), N(T124), N(U124)) + _xlfn.XLOOKUP("Kort", tblTilleggsvarerKort[Tilleggsvare], tblTilleggsvarerKort[Pris inkl. MVA], NA(), 0), "")</f>
        <v/>
      </c>
    </row>
    <row r="125" spans="1:22" ht="15" thickTop="1" thickBot="1" x14ac:dyDescent="0.3">
      <c r="A125" s="1"/>
      <c r="B125" s="24">
        <v>104</v>
      </c>
      <c r="C125" s="19"/>
      <c r="D125" s="19"/>
      <c r="E125" s="19"/>
      <c r="F125" s="20"/>
      <c r="G125" s="19"/>
      <c r="H125" s="32" t="s">
        <v>78</v>
      </c>
      <c r="I125" s="21"/>
      <c r="J125" s="27"/>
      <c r="K125" s="19"/>
      <c r="L125" s="23">
        <f>_xlfn.XLOOKUP(K125,tblProdukter[Produkt],tblProdukter[Pris inkl. MVA],"",0,1)</f>
        <v>0</v>
      </c>
      <c r="M125" s="19"/>
      <c r="N125" s="19"/>
      <c r="O125" s="22"/>
      <c r="P125" s="23" t="str">
        <f>_xlfn.XLOOKUP(O125,tblTilleggsvarer[Tilleggsvare],tblTilleggsvarer[Pris inkl. MVA],"",0,1)</f>
        <v/>
      </c>
      <c r="Q125" s="22"/>
      <c r="R125" s="23" t="str">
        <f>_xlfn.XLOOKUP(Q125,tblTilleggsvarer[Tilleggsvare],tblTilleggsvarer[Pris inkl. MVA],"",0,1)</f>
        <v/>
      </c>
      <c r="S125" s="41"/>
      <c r="T125" s="23" t="str">
        <f t="shared" si="3"/>
        <v/>
      </c>
      <c r="U125" s="30"/>
      <c r="V125" s="23" t="str">
        <f>IF(NOT(ISBLANK(K125)), N(L125) + N(R125) + N(P125) + IF(ISBLANK(U125), N(T125), N(U125)) + _xlfn.XLOOKUP("Kort", tblTilleggsvarerKort[Tilleggsvare], tblTilleggsvarerKort[Pris inkl. MVA], NA(), 0), "")</f>
        <v/>
      </c>
    </row>
    <row r="126" spans="1:22" ht="15" thickTop="1" thickBot="1" x14ac:dyDescent="0.3">
      <c r="A126" s="1"/>
      <c r="B126" s="24">
        <v>105</v>
      </c>
      <c r="C126" s="19"/>
      <c r="D126" s="19"/>
      <c r="E126" s="19"/>
      <c r="F126" s="20"/>
      <c r="G126" s="19"/>
      <c r="H126" s="32" t="s">
        <v>78</v>
      </c>
      <c r="I126" s="21"/>
      <c r="J126" s="27"/>
      <c r="K126" s="19"/>
      <c r="L126" s="23">
        <f>_xlfn.XLOOKUP(K126,tblProdukter[Produkt],tblProdukter[Pris inkl. MVA],"",0,1)</f>
        <v>0</v>
      </c>
      <c r="M126" s="19"/>
      <c r="N126" s="19"/>
      <c r="O126" s="22"/>
      <c r="P126" s="23" t="str">
        <f>_xlfn.XLOOKUP(O126,tblTilleggsvarer[Tilleggsvare],tblTilleggsvarer[Pris inkl. MVA],"",0,1)</f>
        <v/>
      </c>
      <c r="Q126" s="22"/>
      <c r="R126" s="23" t="str">
        <f>_xlfn.XLOOKUP(Q126,tblTilleggsvarer[Tilleggsvare],tblTilleggsvarer[Pris inkl. MVA],"",0,1)</f>
        <v/>
      </c>
      <c r="S126" s="41"/>
      <c r="T126" s="23" t="str">
        <f t="shared" si="3"/>
        <v/>
      </c>
      <c r="U126" s="30"/>
      <c r="V126" s="23" t="str">
        <f>IF(NOT(ISBLANK(K126)), N(L126) + N(R126) + N(P126) + IF(ISBLANK(U126), N(T126), N(U126)) + _xlfn.XLOOKUP("Kort", tblTilleggsvarerKort[Tilleggsvare], tblTilleggsvarerKort[Pris inkl. MVA], NA(), 0), "")</f>
        <v/>
      </c>
    </row>
    <row r="127" spans="1:22" ht="15" thickTop="1" thickBot="1" x14ac:dyDescent="0.3">
      <c r="A127" s="1"/>
      <c r="B127" s="24">
        <v>106</v>
      </c>
      <c r="C127" s="19"/>
      <c r="D127" s="19"/>
      <c r="E127" s="19"/>
      <c r="F127" s="20"/>
      <c r="G127" s="19"/>
      <c r="H127" s="32" t="s">
        <v>78</v>
      </c>
      <c r="I127" s="21"/>
      <c r="J127" s="27"/>
      <c r="K127" s="19"/>
      <c r="L127" s="23">
        <f>_xlfn.XLOOKUP(K127,tblProdukter[Produkt],tblProdukter[Pris inkl. MVA],"",0,1)</f>
        <v>0</v>
      </c>
      <c r="M127" s="19"/>
      <c r="N127" s="19"/>
      <c r="O127" s="22"/>
      <c r="P127" s="23" t="str">
        <f>_xlfn.XLOOKUP(O127,tblTilleggsvarer[Tilleggsvare],tblTilleggsvarer[Pris inkl. MVA],"",0,1)</f>
        <v/>
      </c>
      <c r="Q127" s="22"/>
      <c r="R127" s="23" t="str">
        <f>_xlfn.XLOOKUP(Q127,tblTilleggsvarer[Tilleggsvare],tblTilleggsvarer[Pris inkl. MVA],"",0,1)</f>
        <v/>
      </c>
      <c r="S127" s="41"/>
      <c r="T127" s="23" t="str">
        <f t="shared" si="3"/>
        <v/>
      </c>
      <c r="U127" s="30"/>
      <c r="V127" s="23" t="str">
        <f>IF(NOT(ISBLANK(K127)), N(L127) + N(R127) + N(P127) + IF(ISBLANK(U127), N(T127), N(U127)) + _xlfn.XLOOKUP("Kort", tblTilleggsvarerKort[Tilleggsvare], tblTilleggsvarerKort[Pris inkl. MVA], NA(), 0), "")</f>
        <v/>
      </c>
    </row>
    <row r="128" spans="1:22" ht="15" thickTop="1" thickBot="1" x14ac:dyDescent="0.3">
      <c r="A128" s="1"/>
      <c r="B128" s="24">
        <v>107</v>
      </c>
      <c r="C128" s="19"/>
      <c r="D128" s="19"/>
      <c r="E128" s="19"/>
      <c r="F128" s="20"/>
      <c r="G128" s="19"/>
      <c r="H128" s="32" t="s">
        <v>78</v>
      </c>
      <c r="I128" s="21"/>
      <c r="J128" s="27"/>
      <c r="K128" s="19"/>
      <c r="L128" s="23">
        <f>_xlfn.XLOOKUP(K128,tblProdukter[Produkt],tblProdukter[Pris inkl. MVA],"",0,1)</f>
        <v>0</v>
      </c>
      <c r="M128" s="19"/>
      <c r="N128" s="19"/>
      <c r="O128" s="22"/>
      <c r="P128" s="23" t="str">
        <f>_xlfn.XLOOKUP(O128,tblTilleggsvarer[Tilleggsvare],tblTilleggsvarer[Pris inkl. MVA],"",0,1)</f>
        <v/>
      </c>
      <c r="Q128" s="22"/>
      <c r="R128" s="23" t="str">
        <f>_xlfn.XLOOKUP(Q128,tblTilleggsvarer[Tilleggsvare],tblTilleggsvarer[Pris inkl. MVA],"",0,1)</f>
        <v/>
      </c>
      <c r="S128" s="41"/>
      <c r="T128" s="23" t="str">
        <f t="shared" si="3"/>
        <v/>
      </c>
      <c r="U128" s="30"/>
      <c r="V128" s="23" t="str">
        <f>IF(NOT(ISBLANK(K128)), N(L128) + N(R128) + N(P128) + IF(ISBLANK(U128), N(T128), N(U128)) + _xlfn.XLOOKUP("Kort", tblTilleggsvarerKort[Tilleggsvare], tblTilleggsvarerKort[Pris inkl. MVA], NA(), 0), "")</f>
        <v/>
      </c>
    </row>
    <row r="129" spans="1:22" ht="15" thickTop="1" thickBot="1" x14ac:dyDescent="0.3">
      <c r="A129" s="1"/>
      <c r="B129" s="24">
        <v>108</v>
      </c>
      <c r="C129" s="19"/>
      <c r="D129" s="19"/>
      <c r="E129" s="19"/>
      <c r="F129" s="20"/>
      <c r="G129" s="19"/>
      <c r="H129" s="32" t="s">
        <v>78</v>
      </c>
      <c r="I129" s="21"/>
      <c r="J129" s="27"/>
      <c r="K129" s="19"/>
      <c r="L129" s="23">
        <f>_xlfn.XLOOKUP(K129,tblProdukter[Produkt],tblProdukter[Pris inkl. MVA],"",0,1)</f>
        <v>0</v>
      </c>
      <c r="M129" s="19"/>
      <c r="N129" s="19"/>
      <c r="O129" s="22"/>
      <c r="P129" s="23" t="str">
        <f>_xlfn.XLOOKUP(O129,tblTilleggsvarer[Tilleggsvare],tblTilleggsvarer[Pris inkl. MVA],"",0,1)</f>
        <v/>
      </c>
      <c r="Q129" s="22"/>
      <c r="R129" s="23" t="str">
        <f>_xlfn.XLOOKUP(Q129,tblTilleggsvarer[Tilleggsvare],tblTilleggsvarer[Pris inkl. MVA],"",0,1)</f>
        <v/>
      </c>
      <c r="S129" s="41"/>
      <c r="T129" s="23" t="str">
        <f t="shared" si="3"/>
        <v/>
      </c>
      <c r="U129" s="30"/>
      <c r="V129" s="23" t="str">
        <f>IF(NOT(ISBLANK(K129)), N(L129) + N(R129) + N(P129) + IF(ISBLANK(U129), N(T129), N(U129)) + _xlfn.XLOOKUP("Kort", tblTilleggsvarerKort[Tilleggsvare], tblTilleggsvarerKort[Pris inkl. MVA], NA(), 0), "")</f>
        <v/>
      </c>
    </row>
    <row r="130" spans="1:22" ht="15" thickTop="1" thickBot="1" x14ac:dyDescent="0.3">
      <c r="A130" s="1"/>
      <c r="B130" s="24">
        <v>109</v>
      </c>
      <c r="C130" s="19"/>
      <c r="D130" s="19"/>
      <c r="E130" s="19"/>
      <c r="F130" s="20"/>
      <c r="G130" s="19"/>
      <c r="H130" s="32" t="s">
        <v>78</v>
      </c>
      <c r="I130" s="21"/>
      <c r="J130" s="27"/>
      <c r="K130" s="19"/>
      <c r="L130" s="23">
        <f>_xlfn.XLOOKUP(K130,tblProdukter[Produkt],tblProdukter[Pris inkl. MVA],"",0,1)</f>
        <v>0</v>
      </c>
      <c r="M130" s="19"/>
      <c r="N130" s="19"/>
      <c r="O130" s="22"/>
      <c r="P130" s="23" t="str">
        <f>_xlfn.XLOOKUP(O130,tblTilleggsvarer[Tilleggsvare],tblTilleggsvarer[Pris inkl. MVA],"",0,1)</f>
        <v/>
      </c>
      <c r="Q130" s="22"/>
      <c r="R130" s="23" t="str">
        <f>_xlfn.XLOOKUP(Q130,tblTilleggsvarer[Tilleggsvare],tblTilleggsvarer[Pris inkl. MVA],"",0,1)</f>
        <v/>
      </c>
      <c r="S130" s="41"/>
      <c r="T130" s="23" t="str">
        <f t="shared" si="3"/>
        <v/>
      </c>
      <c r="U130" s="30"/>
      <c r="V130" s="23" t="str">
        <f>IF(NOT(ISBLANK(K130)), N(L130) + N(R130) + N(P130) + IF(ISBLANK(U130), N(T130), N(U130)) + _xlfn.XLOOKUP("Kort", tblTilleggsvarerKort[Tilleggsvare], tblTilleggsvarerKort[Pris inkl. MVA], NA(), 0), "")</f>
        <v/>
      </c>
    </row>
    <row r="131" spans="1:22" ht="15" thickTop="1" thickBot="1" x14ac:dyDescent="0.3">
      <c r="A131" s="1"/>
      <c r="B131" s="24">
        <v>110</v>
      </c>
      <c r="C131" s="19"/>
      <c r="D131" s="19"/>
      <c r="E131" s="19"/>
      <c r="F131" s="20"/>
      <c r="G131" s="19"/>
      <c r="H131" s="32" t="s">
        <v>78</v>
      </c>
      <c r="I131" s="21"/>
      <c r="J131" s="27"/>
      <c r="K131" s="19"/>
      <c r="L131" s="23">
        <f>_xlfn.XLOOKUP(K131,tblProdukter[Produkt],tblProdukter[Pris inkl. MVA],"",0,1)</f>
        <v>0</v>
      </c>
      <c r="M131" s="19"/>
      <c r="N131" s="19"/>
      <c r="O131" s="22"/>
      <c r="P131" s="23" t="str">
        <f>_xlfn.XLOOKUP(O131,tblTilleggsvarer[Tilleggsvare],tblTilleggsvarer[Pris inkl. MVA],"",0,1)</f>
        <v/>
      </c>
      <c r="Q131" s="22"/>
      <c r="R131" s="23" t="str">
        <f>_xlfn.XLOOKUP(Q131,tblTilleggsvarer[Tilleggsvare],tblTilleggsvarer[Pris inkl. MVA],"",0,1)</f>
        <v/>
      </c>
      <c r="S131" s="41"/>
      <c r="T131" s="23" t="str">
        <f t="shared" si="3"/>
        <v/>
      </c>
      <c r="U131" s="30"/>
      <c r="V131" s="23" t="str">
        <f>IF(NOT(ISBLANK(K131)), N(L131) + N(R131) + N(P131) + IF(ISBLANK(U131), N(T131), N(U131)) + _xlfn.XLOOKUP("Kort", tblTilleggsvarerKort[Tilleggsvare], tblTilleggsvarerKort[Pris inkl. MVA], NA(), 0), "")</f>
        <v/>
      </c>
    </row>
    <row r="132" spans="1:22" ht="15" thickTop="1" thickBot="1" x14ac:dyDescent="0.3">
      <c r="A132" s="1"/>
      <c r="B132" s="24">
        <v>111</v>
      </c>
      <c r="C132" s="19"/>
      <c r="D132" s="19"/>
      <c r="E132" s="19"/>
      <c r="F132" s="20"/>
      <c r="G132" s="19"/>
      <c r="H132" s="32" t="s">
        <v>78</v>
      </c>
      <c r="I132" s="21"/>
      <c r="J132" s="27"/>
      <c r="K132" s="19"/>
      <c r="L132" s="23">
        <f>_xlfn.XLOOKUP(K132,tblProdukter[Produkt],tblProdukter[Pris inkl. MVA],"",0,1)</f>
        <v>0</v>
      </c>
      <c r="M132" s="19"/>
      <c r="N132" s="19"/>
      <c r="O132" s="22"/>
      <c r="P132" s="23" t="str">
        <f>_xlfn.XLOOKUP(O132,tblTilleggsvarer[Tilleggsvare],tblTilleggsvarer[Pris inkl. MVA],"",0,1)</f>
        <v/>
      </c>
      <c r="Q132" s="22"/>
      <c r="R132" s="23" t="str">
        <f>_xlfn.XLOOKUP(Q132,tblTilleggsvarer[Tilleggsvare],tblTilleggsvarer[Pris inkl. MVA],"",0,1)</f>
        <v/>
      </c>
      <c r="S132" s="41"/>
      <c r="T132" s="23" t="str">
        <f t="shared" si="3"/>
        <v/>
      </c>
      <c r="U132" s="30"/>
      <c r="V132" s="23" t="str">
        <f>IF(NOT(ISBLANK(K132)), N(L132) + N(R132) + N(P132) + IF(ISBLANK(U132), N(T132), N(U132)) + _xlfn.XLOOKUP("Kort", tblTilleggsvarerKort[Tilleggsvare], tblTilleggsvarerKort[Pris inkl. MVA], NA(), 0), "")</f>
        <v/>
      </c>
    </row>
    <row r="133" spans="1:22" ht="15" thickTop="1" thickBot="1" x14ac:dyDescent="0.3">
      <c r="A133" s="1"/>
      <c r="B133" s="24">
        <v>112</v>
      </c>
      <c r="C133" s="19"/>
      <c r="D133" s="19"/>
      <c r="E133" s="19"/>
      <c r="F133" s="20"/>
      <c r="G133" s="19"/>
      <c r="H133" s="32" t="s">
        <v>78</v>
      </c>
      <c r="I133" s="21"/>
      <c r="J133" s="27"/>
      <c r="K133" s="19"/>
      <c r="L133" s="23">
        <f>_xlfn.XLOOKUP(K133,tblProdukter[Produkt],tblProdukter[Pris inkl. MVA],"",0,1)</f>
        <v>0</v>
      </c>
      <c r="M133" s="19"/>
      <c r="N133" s="19"/>
      <c r="O133" s="22"/>
      <c r="P133" s="23" t="str">
        <f>_xlfn.XLOOKUP(O133,tblTilleggsvarer[Tilleggsvare],tblTilleggsvarer[Pris inkl. MVA],"",0,1)</f>
        <v/>
      </c>
      <c r="Q133" s="22"/>
      <c r="R133" s="23" t="str">
        <f>_xlfn.XLOOKUP(Q133,tblTilleggsvarer[Tilleggsvare],tblTilleggsvarer[Pris inkl. MVA],"",0,1)</f>
        <v/>
      </c>
      <c r="S133" s="41"/>
      <c r="T133" s="23" t="str">
        <f t="shared" si="3"/>
        <v/>
      </c>
      <c r="U133" s="30"/>
      <c r="V133" s="23" t="str">
        <f>IF(NOT(ISBLANK(K133)), N(L133) + N(R133) + N(P133) + IF(ISBLANK(U133), N(T133), N(U133)) + _xlfn.XLOOKUP("Kort", tblTilleggsvarerKort[Tilleggsvare], tblTilleggsvarerKort[Pris inkl. MVA], NA(), 0), "")</f>
        <v/>
      </c>
    </row>
    <row r="134" spans="1:22" ht="15" thickTop="1" thickBot="1" x14ac:dyDescent="0.3">
      <c r="A134" s="1"/>
      <c r="B134" s="24">
        <v>113</v>
      </c>
      <c r="C134" s="19"/>
      <c r="D134" s="19"/>
      <c r="E134" s="19"/>
      <c r="F134" s="20"/>
      <c r="G134" s="19"/>
      <c r="H134" s="32" t="s">
        <v>78</v>
      </c>
      <c r="I134" s="21"/>
      <c r="J134" s="27"/>
      <c r="K134" s="19"/>
      <c r="L134" s="23">
        <f>_xlfn.XLOOKUP(K134,tblProdukter[Produkt],tblProdukter[Pris inkl. MVA],"",0,1)</f>
        <v>0</v>
      </c>
      <c r="M134" s="19"/>
      <c r="N134" s="19"/>
      <c r="O134" s="22"/>
      <c r="P134" s="23" t="str">
        <f>_xlfn.XLOOKUP(O134,tblTilleggsvarer[Tilleggsvare],tblTilleggsvarer[Pris inkl. MVA],"",0,1)</f>
        <v/>
      </c>
      <c r="Q134" s="22"/>
      <c r="R134" s="23" t="str">
        <f>_xlfn.XLOOKUP(Q134,tblTilleggsvarer[Tilleggsvare],tblTilleggsvarer[Pris inkl. MVA],"",0,1)</f>
        <v/>
      </c>
      <c r="S134" s="41"/>
      <c r="T134" s="23" t="str">
        <f t="shared" si="3"/>
        <v/>
      </c>
      <c r="U134" s="30"/>
      <c r="V134" s="23" t="str">
        <f>IF(NOT(ISBLANK(K134)), N(L134) + N(R134) + N(P134) + IF(ISBLANK(U134), N(T134), N(U134)) + _xlfn.XLOOKUP("Kort", tblTilleggsvarerKort[Tilleggsvare], tblTilleggsvarerKort[Pris inkl. MVA], NA(), 0), "")</f>
        <v/>
      </c>
    </row>
    <row r="135" spans="1:22" ht="15" thickTop="1" thickBot="1" x14ac:dyDescent="0.3">
      <c r="A135" s="1"/>
      <c r="B135" s="24">
        <v>114</v>
      </c>
      <c r="C135" s="19"/>
      <c r="D135" s="19"/>
      <c r="E135" s="19"/>
      <c r="F135" s="20"/>
      <c r="G135" s="19"/>
      <c r="H135" s="32" t="s">
        <v>78</v>
      </c>
      <c r="I135" s="21"/>
      <c r="J135" s="27"/>
      <c r="K135" s="19"/>
      <c r="L135" s="23">
        <f>_xlfn.XLOOKUP(K135,tblProdukter[Produkt],tblProdukter[Pris inkl. MVA],"",0,1)</f>
        <v>0</v>
      </c>
      <c r="M135" s="19"/>
      <c r="N135" s="19"/>
      <c r="O135" s="22"/>
      <c r="P135" s="23" t="str">
        <f>_xlfn.XLOOKUP(O135,tblTilleggsvarer[Tilleggsvare],tblTilleggsvarer[Pris inkl. MVA],"",0,1)</f>
        <v/>
      </c>
      <c r="Q135" s="22"/>
      <c r="R135" s="23" t="str">
        <f>_xlfn.XLOOKUP(Q135,tblTilleggsvarer[Tilleggsvare],tblTilleggsvarer[Pris inkl. MVA],"",0,1)</f>
        <v/>
      </c>
      <c r="S135" s="41"/>
      <c r="T135" s="23" t="str">
        <f t="shared" si="3"/>
        <v/>
      </c>
      <c r="U135" s="30"/>
      <c r="V135" s="23" t="str">
        <f>IF(NOT(ISBLANK(K135)), N(L135) + N(R135) + N(P135) + IF(ISBLANK(U135), N(T135), N(U135)) + _xlfn.XLOOKUP("Kort", tblTilleggsvarerKort[Tilleggsvare], tblTilleggsvarerKort[Pris inkl. MVA], NA(), 0), "")</f>
        <v/>
      </c>
    </row>
    <row r="136" spans="1:22" ht="15" thickTop="1" thickBot="1" x14ac:dyDescent="0.3">
      <c r="A136" s="1"/>
      <c r="B136" s="24">
        <v>115</v>
      </c>
      <c r="C136" s="19"/>
      <c r="D136" s="19"/>
      <c r="E136" s="19"/>
      <c r="F136" s="20"/>
      <c r="G136" s="19"/>
      <c r="H136" s="32" t="s">
        <v>78</v>
      </c>
      <c r="I136" s="21"/>
      <c r="J136" s="27"/>
      <c r="K136" s="19"/>
      <c r="L136" s="23">
        <f>_xlfn.XLOOKUP(K136,tblProdukter[Produkt],tblProdukter[Pris inkl. MVA],"",0,1)</f>
        <v>0</v>
      </c>
      <c r="M136" s="19"/>
      <c r="N136" s="19"/>
      <c r="O136" s="22"/>
      <c r="P136" s="23" t="str">
        <f>_xlfn.XLOOKUP(O136,tblTilleggsvarer[Tilleggsvare],tblTilleggsvarer[Pris inkl. MVA],"",0,1)</f>
        <v/>
      </c>
      <c r="Q136" s="22"/>
      <c r="R136" s="23" t="str">
        <f>_xlfn.XLOOKUP(Q136,tblTilleggsvarer[Tilleggsvare],tblTilleggsvarer[Pris inkl. MVA],"",0,1)</f>
        <v/>
      </c>
      <c r="S136" s="41"/>
      <c r="T136" s="23" t="str">
        <f t="shared" si="3"/>
        <v/>
      </c>
      <c r="U136" s="30"/>
      <c r="V136" s="23" t="str">
        <f>IF(NOT(ISBLANK(K136)), N(L136) + N(R136) + N(P136) + IF(ISBLANK(U136), N(T136), N(U136)) + _xlfn.XLOOKUP("Kort", tblTilleggsvarerKort[Tilleggsvare], tblTilleggsvarerKort[Pris inkl. MVA], NA(), 0), "")</f>
        <v/>
      </c>
    </row>
    <row r="137" spans="1:22" ht="15" thickTop="1" thickBot="1" x14ac:dyDescent="0.3">
      <c r="A137" s="1"/>
      <c r="B137" s="24">
        <v>116</v>
      </c>
      <c r="C137" s="19"/>
      <c r="D137" s="19"/>
      <c r="E137" s="19"/>
      <c r="F137" s="20"/>
      <c r="G137" s="19"/>
      <c r="H137" s="32" t="s">
        <v>78</v>
      </c>
      <c r="I137" s="21"/>
      <c r="J137" s="27"/>
      <c r="K137" s="19"/>
      <c r="L137" s="23">
        <f>_xlfn.XLOOKUP(K137,tblProdukter[Produkt],tblProdukter[Pris inkl. MVA],"",0,1)</f>
        <v>0</v>
      </c>
      <c r="M137" s="19"/>
      <c r="N137" s="19"/>
      <c r="O137" s="22"/>
      <c r="P137" s="23" t="str">
        <f>_xlfn.XLOOKUP(O137,tblTilleggsvarer[Tilleggsvare],tblTilleggsvarer[Pris inkl. MVA],"",0,1)</f>
        <v/>
      </c>
      <c r="Q137" s="22"/>
      <c r="R137" s="23" t="str">
        <f>_xlfn.XLOOKUP(Q137,tblTilleggsvarer[Tilleggsvare],tblTilleggsvarer[Pris inkl. MVA],"",0,1)</f>
        <v/>
      </c>
      <c r="S137" s="41"/>
      <c r="T137" s="23" t="str">
        <f t="shared" si="3"/>
        <v/>
      </c>
      <c r="U137" s="30"/>
      <c r="V137" s="23" t="str">
        <f>IF(NOT(ISBLANK(K137)), N(L137) + N(R137) + N(P137) + IF(ISBLANK(U137), N(T137), N(U137)) + _xlfn.XLOOKUP("Kort", tblTilleggsvarerKort[Tilleggsvare], tblTilleggsvarerKort[Pris inkl. MVA], NA(), 0), "")</f>
        <v/>
      </c>
    </row>
    <row r="138" spans="1:22" ht="15" thickTop="1" thickBot="1" x14ac:dyDescent="0.3">
      <c r="A138" s="1"/>
      <c r="B138" s="24">
        <v>117</v>
      </c>
      <c r="C138" s="19"/>
      <c r="D138" s="19"/>
      <c r="E138" s="19"/>
      <c r="F138" s="20"/>
      <c r="G138" s="19"/>
      <c r="H138" s="32" t="s">
        <v>78</v>
      </c>
      <c r="I138" s="21"/>
      <c r="J138" s="27"/>
      <c r="K138" s="19"/>
      <c r="L138" s="23">
        <f>_xlfn.XLOOKUP(K138,tblProdukter[Produkt],tblProdukter[Pris inkl. MVA],"",0,1)</f>
        <v>0</v>
      </c>
      <c r="M138" s="19"/>
      <c r="N138" s="19"/>
      <c r="O138" s="22"/>
      <c r="P138" s="23" t="str">
        <f>_xlfn.XLOOKUP(O138,tblTilleggsvarer[Tilleggsvare],tblTilleggsvarer[Pris inkl. MVA],"",0,1)</f>
        <v/>
      </c>
      <c r="Q138" s="22"/>
      <c r="R138" s="23" t="str">
        <f>_xlfn.XLOOKUP(Q138,tblTilleggsvarer[Tilleggsvare],tblTilleggsvarer[Pris inkl. MVA],"",0,1)</f>
        <v/>
      </c>
      <c r="S138" s="41"/>
      <c r="T138" s="23" t="str">
        <f t="shared" si="3"/>
        <v/>
      </c>
      <c r="U138" s="30"/>
      <c r="V138" s="23" t="str">
        <f>IF(NOT(ISBLANK(K138)), N(L138) + N(R138) + N(P138) + IF(ISBLANK(U138), N(T138), N(U138)) + _xlfn.XLOOKUP("Kort", tblTilleggsvarerKort[Tilleggsvare], tblTilleggsvarerKort[Pris inkl. MVA], NA(), 0), "")</f>
        <v/>
      </c>
    </row>
    <row r="139" spans="1:22" ht="15" thickTop="1" thickBot="1" x14ac:dyDescent="0.3">
      <c r="A139" s="1"/>
      <c r="B139" s="24">
        <v>118</v>
      </c>
      <c r="C139" s="19"/>
      <c r="D139" s="19"/>
      <c r="E139" s="19"/>
      <c r="F139" s="20"/>
      <c r="G139" s="19"/>
      <c r="H139" s="32" t="s">
        <v>78</v>
      </c>
      <c r="I139" s="21"/>
      <c r="J139" s="27"/>
      <c r="K139" s="19"/>
      <c r="L139" s="23">
        <f>_xlfn.XLOOKUP(K139,tblProdukter[Produkt],tblProdukter[Pris inkl. MVA],"",0,1)</f>
        <v>0</v>
      </c>
      <c r="M139" s="19"/>
      <c r="N139" s="19"/>
      <c r="O139" s="22"/>
      <c r="P139" s="23" t="str">
        <f>_xlfn.XLOOKUP(O139,tblTilleggsvarer[Tilleggsvare],tblTilleggsvarer[Pris inkl. MVA],"",0,1)</f>
        <v/>
      </c>
      <c r="Q139" s="22"/>
      <c r="R139" s="23" t="str">
        <f>_xlfn.XLOOKUP(Q139,tblTilleggsvarer[Tilleggsvare],tblTilleggsvarer[Pris inkl. MVA],"",0,1)</f>
        <v/>
      </c>
      <c r="S139" s="41"/>
      <c r="T139" s="23" t="str">
        <f t="shared" si="3"/>
        <v/>
      </c>
      <c r="U139" s="30"/>
      <c r="V139" s="23" t="str">
        <f>IF(NOT(ISBLANK(K139)), N(L139) + N(R139) + N(P139) + IF(ISBLANK(U139), N(T139), N(U139)) + _xlfn.XLOOKUP("Kort", tblTilleggsvarerKort[Tilleggsvare], tblTilleggsvarerKort[Pris inkl. MVA], NA(), 0), "")</f>
        <v/>
      </c>
    </row>
    <row r="140" spans="1:22" ht="15" thickTop="1" thickBot="1" x14ac:dyDescent="0.3">
      <c r="A140" s="1"/>
      <c r="B140" s="24">
        <v>119</v>
      </c>
      <c r="C140" s="19"/>
      <c r="D140" s="19"/>
      <c r="E140" s="19"/>
      <c r="F140" s="20"/>
      <c r="G140" s="19"/>
      <c r="H140" s="32" t="s">
        <v>78</v>
      </c>
      <c r="I140" s="21"/>
      <c r="J140" s="27"/>
      <c r="K140" s="19"/>
      <c r="L140" s="23">
        <f>_xlfn.XLOOKUP(K140,tblProdukter[Produkt],tblProdukter[Pris inkl. MVA],"",0,1)</f>
        <v>0</v>
      </c>
      <c r="M140" s="19"/>
      <c r="N140" s="19"/>
      <c r="O140" s="22"/>
      <c r="P140" s="23" t="str">
        <f>_xlfn.XLOOKUP(O140,tblTilleggsvarer[Tilleggsvare],tblTilleggsvarer[Pris inkl. MVA],"",0,1)</f>
        <v/>
      </c>
      <c r="Q140" s="22"/>
      <c r="R140" s="23" t="str">
        <f>_xlfn.XLOOKUP(Q140,tblTilleggsvarer[Tilleggsvare],tblTilleggsvarer[Pris inkl. MVA],"",0,1)</f>
        <v/>
      </c>
      <c r="S140" s="41"/>
      <c r="T140" s="23" t="str">
        <f t="shared" si="3"/>
        <v/>
      </c>
      <c r="U140" s="30"/>
      <c r="V140" s="23" t="str">
        <f>IF(NOT(ISBLANK(K140)), N(L140) + N(R140) + N(P140) + IF(ISBLANK(U140), N(T140), N(U140)) + _xlfn.XLOOKUP("Kort", tblTilleggsvarerKort[Tilleggsvare], tblTilleggsvarerKort[Pris inkl. MVA], NA(), 0), "")</f>
        <v/>
      </c>
    </row>
    <row r="141" spans="1:22" ht="15" thickTop="1" thickBot="1" x14ac:dyDescent="0.3">
      <c r="A141" s="1"/>
      <c r="B141" s="24">
        <v>120</v>
      </c>
      <c r="C141" s="19"/>
      <c r="D141" s="32"/>
      <c r="E141" s="19"/>
      <c r="F141" s="20"/>
      <c r="G141" s="19"/>
      <c r="H141" s="32" t="s">
        <v>78</v>
      </c>
      <c r="I141" s="21"/>
      <c r="J141" s="27"/>
      <c r="K141" s="19"/>
      <c r="L141" s="23">
        <f>_xlfn.XLOOKUP(K141,tblProdukter[Produkt],tblProdukter[Pris inkl. MVA],"",0,1)</f>
        <v>0</v>
      </c>
      <c r="M141" s="19"/>
      <c r="N141" s="19"/>
      <c r="O141" s="22"/>
      <c r="P141" s="23" t="str">
        <f>_xlfn.XLOOKUP(O141,tblTilleggsvarer[Tilleggsvare],tblTilleggsvarer[Pris inkl. MVA],"",0,1)</f>
        <v/>
      </c>
      <c r="Q141" s="22"/>
      <c r="R141" s="23" t="str">
        <f>_xlfn.XLOOKUP(Q141,tblTilleggsvarer[Tilleggsvare],tblTilleggsvarer[Pris inkl. MVA],"",0,1)</f>
        <v/>
      </c>
      <c r="S141" s="41"/>
      <c r="T141" s="23" t="str">
        <f t="shared" si="3"/>
        <v/>
      </c>
      <c r="U141" s="30"/>
      <c r="V141" s="23" t="str">
        <f>IF(NOT(ISBLANK(K141)), N(L141) + N(R141) + N(P141) + IF(ISBLANK(U141), N(T141), N(U141)) + _xlfn.XLOOKUP("Kort", tblTilleggsvarerKort[Tilleggsvare], tblTilleggsvarerKort[Pris inkl. MVA], NA(), 0), "")</f>
        <v/>
      </c>
    </row>
    <row r="142" spans="1:22" ht="15" thickTop="1" thickBot="1" x14ac:dyDescent="0.3">
      <c r="A142" s="1"/>
      <c r="B142" s="24">
        <v>121</v>
      </c>
      <c r="C142" s="19"/>
      <c r="D142" s="32"/>
      <c r="E142" s="19"/>
      <c r="F142" s="20"/>
      <c r="G142" s="19"/>
      <c r="H142" s="32" t="s">
        <v>78</v>
      </c>
      <c r="I142" s="21"/>
      <c r="J142" s="27"/>
      <c r="K142" s="19"/>
      <c r="L142" s="23">
        <f>_xlfn.XLOOKUP(K142,tblProdukter[Produkt],tblProdukter[Pris inkl. MVA],"",0,1)</f>
        <v>0</v>
      </c>
      <c r="M142" s="19"/>
      <c r="N142" s="19"/>
      <c r="O142" s="22"/>
      <c r="P142" s="23" t="str">
        <f>_xlfn.XLOOKUP(O142,tblTilleggsvarer[Tilleggsvare],tblTilleggsvarer[Pris inkl. MVA],"",0,1)</f>
        <v/>
      </c>
      <c r="Q142" s="22"/>
      <c r="R142" s="23" t="str">
        <f>_xlfn.XLOOKUP(Q142,tblTilleggsvarer[Tilleggsvare],tblTilleggsvarer[Pris inkl. MVA],"",0,1)</f>
        <v/>
      </c>
      <c r="S142" s="41"/>
      <c r="T142" s="23" t="str">
        <f t="shared" si="3"/>
        <v/>
      </c>
      <c r="U142" s="30"/>
      <c r="V142" s="23" t="str">
        <f>IF(NOT(ISBLANK(K142)), N(L142) + N(R142) + N(P142) + IF(ISBLANK(U142), N(T142), N(U142)) + _xlfn.XLOOKUP("Kort", tblTilleggsvarerKort[Tilleggsvare], tblTilleggsvarerKort[Pris inkl. MVA], NA(), 0), "")</f>
        <v/>
      </c>
    </row>
    <row r="143" spans="1:22" ht="15" thickTop="1" thickBot="1" x14ac:dyDescent="0.3">
      <c r="A143" s="1"/>
      <c r="B143" s="24">
        <v>122</v>
      </c>
      <c r="C143" s="19"/>
      <c r="D143" s="19"/>
      <c r="E143" s="19"/>
      <c r="F143" s="20"/>
      <c r="G143" s="19"/>
      <c r="H143" s="32" t="s">
        <v>78</v>
      </c>
      <c r="I143" s="21"/>
      <c r="J143" s="27"/>
      <c r="K143" s="19"/>
      <c r="L143" s="23">
        <f>_xlfn.XLOOKUP(K143,tblProdukter[Produkt],tblProdukter[Pris inkl. MVA],"",0,1)</f>
        <v>0</v>
      </c>
      <c r="M143" s="19"/>
      <c r="N143" s="19"/>
      <c r="O143" s="22"/>
      <c r="P143" s="23" t="str">
        <f>_xlfn.XLOOKUP(O143,tblTilleggsvarer[Tilleggsvare],tblTilleggsvarer[Pris inkl. MVA],"",0,1)</f>
        <v/>
      </c>
      <c r="Q143" s="22"/>
      <c r="R143" s="23" t="str">
        <f>_xlfn.XLOOKUP(Q143,tblTilleggsvarer[Tilleggsvare],tblTilleggsvarer[Pris inkl. MVA],"",0,1)</f>
        <v/>
      </c>
      <c r="S143" s="41"/>
      <c r="T143" s="23" t="str">
        <f t="shared" si="3"/>
        <v/>
      </c>
      <c r="U143" s="30"/>
      <c r="V143" s="23" t="str">
        <f>IF(NOT(ISBLANK(K143)), N(L143) + N(R143) + N(P143) + IF(ISBLANK(U143), N(T143), N(U143)) + _xlfn.XLOOKUP("Kort", tblTilleggsvarerKort[Tilleggsvare], tblTilleggsvarerKort[Pris inkl. MVA], NA(), 0), "")</f>
        <v/>
      </c>
    </row>
    <row r="144" spans="1:22" ht="15" thickTop="1" thickBot="1" x14ac:dyDescent="0.3">
      <c r="A144" s="1"/>
      <c r="B144" s="24">
        <v>123</v>
      </c>
      <c r="C144" s="19"/>
      <c r="D144" s="19"/>
      <c r="E144" s="19"/>
      <c r="F144" s="20"/>
      <c r="G144" s="19"/>
      <c r="H144" s="32" t="s">
        <v>78</v>
      </c>
      <c r="I144" s="21"/>
      <c r="J144" s="27"/>
      <c r="K144" s="19"/>
      <c r="L144" s="23">
        <f>_xlfn.XLOOKUP(K144,tblProdukter[Produkt],tblProdukter[Pris inkl. MVA],"",0,1)</f>
        <v>0</v>
      </c>
      <c r="M144" s="19"/>
      <c r="N144" s="19"/>
      <c r="O144" s="22"/>
      <c r="P144" s="23" t="str">
        <f>_xlfn.XLOOKUP(O144,tblTilleggsvarer[Tilleggsvare],tblTilleggsvarer[Pris inkl. MVA],"",0,1)</f>
        <v/>
      </c>
      <c r="Q144" s="22"/>
      <c r="R144" s="23" t="str">
        <f>_xlfn.XLOOKUP(Q144,tblTilleggsvarer[Tilleggsvare],tblTilleggsvarer[Pris inkl. MVA],"",0,1)</f>
        <v/>
      </c>
      <c r="S144" s="41"/>
      <c r="T144" s="23" t="str">
        <f t="shared" si="3"/>
        <v/>
      </c>
      <c r="U144" s="30"/>
      <c r="V144" s="23" t="str">
        <f>IF(NOT(ISBLANK(K144)), N(L144) + N(R144) + N(P144) + IF(ISBLANK(U144), N(T144), N(U144)) + _xlfn.XLOOKUP("Kort", tblTilleggsvarerKort[Tilleggsvare], tblTilleggsvarerKort[Pris inkl. MVA], NA(), 0), "")</f>
        <v/>
      </c>
    </row>
    <row r="145" spans="1:22" ht="15" thickTop="1" thickBot="1" x14ac:dyDescent="0.3">
      <c r="A145" s="1"/>
      <c r="B145" s="24">
        <v>124</v>
      </c>
      <c r="C145" s="19"/>
      <c r="D145" s="19"/>
      <c r="E145" s="19"/>
      <c r="F145" s="20"/>
      <c r="G145" s="19"/>
      <c r="H145" s="32" t="s">
        <v>78</v>
      </c>
      <c r="I145" s="21"/>
      <c r="J145" s="27"/>
      <c r="K145" s="19"/>
      <c r="L145" s="23">
        <f>_xlfn.XLOOKUP(K145,tblProdukter[Produkt],tblProdukter[Pris inkl. MVA],"",0,1)</f>
        <v>0</v>
      </c>
      <c r="M145" s="19"/>
      <c r="N145" s="19"/>
      <c r="O145" s="22"/>
      <c r="P145" s="23" t="str">
        <f>_xlfn.XLOOKUP(O145,tblTilleggsvarer[Tilleggsvare],tblTilleggsvarer[Pris inkl. MVA],"",0,1)</f>
        <v/>
      </c>
      <c r="Q145" s="22"/>
      <c r="R145" s="23" t="str">
        <f>_xlfn.XLOOKUP(Q145,tblTilleggsvarer[Tilleggsvare],tblTilleggsvarer[Pris inkl. MVA],"",0,1)</f>
        <v/>
      </c>
      <c r="S145" s="41"/>
      <c r="T145" s="23" t="str">
        <f t="shared" si="3"/>
        <v/>
      </c>
      <c r="U145" s="30"/>
      <c r="V145" s="23" t="str">
        <f>IF(NOT(ISBLANK(K145)), N(L145) + N(R145) + N(P145) + IF(ISBLANK(U145), N(T145), N(U145)) + _xlfn.XLOOKUP("Kort", tblTilleggsvarerKort[Tilleggsvare], tblTilleggsvarerKort[Pris inkl. MVA], NA(), 0), "")</f>
        <v/>
      </c>
    </row>
    <row r="146" spans="1:22" ht="15" thickTop="1" thickBot="1" x14ac:dyDescent="0.3">
      <c r="A146" s="1"/>
      <c r="B146" s="24">
        <v>125</v>
      </c>
      <c r="C146" s="19"/>
      <c r="D146" s="19"/>
      <c r="E146" s="19"/>
      <c r="F146" s="20"/>
      <c r="G146" s="19"/>
      <c r="H146" s="32" t="s">
        <v>78</v>
      </c>
      <c r="I146" s="21"/>
      <c r="J146" s="27"/>
      <c r="K146" s="19"/>
      <c r="L146" s="23">
        <f>_xlfn.XLOOKUP(K146,tblProdukter[Produkt],tblProdukter[Pris inkl. MVA],"",0,1)</f>
        <v>0</v>
      </c>
      <c r="M146" s="19"/>
      <c r="N146" s="19"/>
      <c r="O146" s="22"/>
      <c r="P146" s="23" t="str">
        <f>_xlfn.XLOOKUP(O146,tblTilleggsvarer[Tilleggsvare],tblTilleggsvarer[Pris inkl. MVA],"",0,1)</f>
        <v/>
      </c>
      <c r="Q146" s="22"/>
      <c r="R146" s="23" t="str">
        <f>_xlfn.XLOOKUP(Q146,tblTilleggsvarer[Tilleggsvare],tblTilleggsvarer[Pris inkl. MVA],"",0,1)</f>
        <v/>
      </c>
      <c r="S146" s="41"/>
      <c r="T146" s="23" t="str">
        <f t="shared" si="3"/>
        <v/>
      </c>
      <c r="U146" s="30"/>
      <c r="V146" s="23" t="str">
        <f>IF(NOT(ISBLANK(K146)), N(L146) + N(R146) + N(P146) + IF(ISBLANK(U146), N(T146), N(U146)) + _xlfn.XLOOKUP("Kort", tblTilleggsvarerKort[Tilleggsvare], tblTilleggsvarerKort[Pris inkl. MVA], NA(), 0), "")</f>
        <v/>
      </c>
    </row>
    <row r="147" spans="1:22" ht="15" thickTop="1" thickBot="1" x14ac:dyDescent="0.3">
      <c r="A147" s="1"/>
      <c r="B147" s="24">
        <v>126</v>
      </c>
      <c r="C147" s="19"/>
      <c r="D147" s="19"/>
      <c r="E147" s="19"/>
      <c r="F147" s="20"/>
      <c r="G147" s="19"/>
      <c r="H147" s="32" t="s">
        <v>78</v>
      </c>
      <c r="I147" s="21"/>
      <c r="J147" s="27"/>
      <c r="K147" s="19"/>
      <c r="L147" s="23">
        <f>_xlfn.XLOOKUP(K147,tblProdukter[Produkt],tblProdukter[Pris inkl. MVA],"",0,1)</f>
        <v>0</v>
      </c>
      <c r="M147" s="19"/>
      <c r="N147" s="19"/>
      <c r="O147" s="22"/>
      <c r="P147" s="23" t="str">
        <f>_xlfn.XLOOKUP(O147,tblTilleggsvarer[Tilleggsvare],tblTilleggsvarer[Pris inkl. MVA],"",0,1)</f>
        <v/>
      </c>
      <c r="Q147" s="22"/>
      <c r="R147" s="23" t="str">
        <f>_xlfn.XLOOKUP(Q147,tblTilleggsvarer[Tilleggsvare],tblTilleggsvarer[Pris inkl. MVA],"",0,1)</f>
        <v/>
      </c>
      <c r="S147" s="41"/>
      <c r="T147" s="23" t="str">
        <f t="shared" si="3"/>
        <v/>
      </c>
      <c r="U147" s="30"/>
      <c r="V147" s="23" t="str">
        <f>IF(NOT(ISBLANK(K147)), N(L147) + N(R147) + N(P147) + IF(ISBLANK(U147), N(T147), N(U147)) + _xlfn.XLOOKUP("Kort", tblTilleggsvarerKort[Tilleggsvare], tblTilleggsvarerKort[Pris inkl. MVA], NA(), 0), "")</f>
        <v/>
      </c>
    </row>
    <row r="148" spans="1:22" ht="15" thickTop="1" thickBot="1" x14ac:dyDescent="0.3">
      <c r="A148" s="1"/>
      <c r="B148" s="24">
        <v>127</v>
      </c>
      <c r="C148" s="19"/>
      <c r="D148" s="19"/>
      <c r="E148" s="19"/>
      <c r="F148" s="20"/>
      <c r="G148" s="19"/>
      <c r="H148" s="32" t="s">
        <v>78</v>
      </c>
      <c r="I148" s="21"/>
      <c r="J148" s="27"/>
      <c r="K148" s="19"/>
      <c r="L148" s="23">
        <f>_xlfn.XLOOKUP(K148,tblProdukter[Produkt],tblProdukter[Pris inkl. MVA],"",0,1)</f>
        <v>0</v>
      </c>
      <c r="M148" s="19"/>
      <c r="N148" s="19"/>
      <c r="O148" s="22"/>
      <c r="P148" s="23" t="str">
        <f>_xlfn.XLOOKUP(O148,tblTilleggsvarer[Tilleggsvare],tblTilleggsvarer[Pris inkl. MVA],"",0,1)</f>
        <v/>
      </c>
      <c r="Q148" s="22"/>
      <c r="R148" s="23" t="str">
        <f>_xlfn.XLOOKUP(Q148,tblTilleggsvarer[Tilleggsvare],tblTilleggsvarer[Pris inkl. MVA],"",0,1)</f>
        <v/>
      </c>
      <c r="S148" s="41"/>
      <c r="T148" s="23" t="str">
        <f t="shared" si="3"/>
        <v/>
      </c>
      <c r="U148" s="30"/>
      <c r="V148" s="23" t="str">
        <f>IF(NOT(ISBLANK(K148)), N(L148) + N(R148) + N(P148) + IF(ISBLANK(U148), N(T148), N(U148)) + _xlfn.XLOOKUP("Kort", tblTilleggsvarerKort[Tilleggsvare], tblTilleggsvarerKort[Pris inkl. MVA], NA(), 0), "")</f>
        <v/>
      </c>
    </row>
    <row r="149" spans="1:22" ht="15" thickTop="1" thickBot="1" x14ac:dyDescent="0.3">
      <c r="A149" s="1"/>
      <c r="B149" s="24">
        <v>128</v>
      </c>
      <c r="C149" s="19"/>
      <c r="D149" s="19"/>
      <c r="E149" s="19"/>
      <c r="F149" s="20"/>
      <c r="G149" s="19"/>
      <c r="H149" s="32" t="s">
        <v>78</v>
      </c>
      <c r="I149" s="21"/>
      <c r="J149" s="27"/>
      <c r="K149" s="19"/>
      <c r="L149" s="23">
        <f>_xlfn.XLOOKUP(K149,tblProdukter[Produkt],tblProdukter[Pris inkl. MVA],"",0,1)</f>
        <v>0</v>
      </c>
      <c r="M149" s="19"/>
      <c r="N149" s="19"/>
      <c r="O149" s="22"/>
      <c r="P149" s="23" t="str">
        <f>_xlfn.XLOOKUP(O149,tblTilleggsvarer[Tilleggsvare],tblTilleggsvarer[Pris inkl. MVA],"",0,1)</f>
        <v/>
      </c>
      <c r="Q149" s="22"/>
      <c r="R149" s="23" t="str">
        <f>_xlfn.XLOOKUP(Q149,tblTilleggsvarer[Tilleggsvare],tblTilleggsvarer[Pris inkl. MVA],"",0,1)</f>
        <v/>
      </c>
      <c r="S149" s="41"/>
      <c r="T149" s="23" t="str">
        <f t="shared" si="3"/>
        <v/>
      </c>
      <c r="U149" s="30"/>
      <c r="V149" s="23" t="str">
        <f>IF(NOT(ISBLANK(K149)), N(L149) + N(R149) + N(P149) + IF(ISBLANK(U149), N(T149), N(U149)) + _xlfn.XLOOKUP("Kort", tblTilleggsvarerKort[Tilleggsvare], tblTilleggsvarerKort[Pris inkl. MVA], NA(), 0), "")</f>
        <v/>
      </c>
    </row>
    <row r="150" spans="1:22" ht="15" thickTop="1" thickBot="1" x14ac:dyDescent="0.3">
      <c r="A150" s="1"/>
      <c r="B150" s="24">
        <v>129</v>
      </c>
      <c r="C150" s="19"/>
      <c r="D150" s="19"/>
      <c r="E150" s="19"/>
      <c r="F150" s="20"/>
      <c r="G150" s="19"/>
      <c r="H150" s="32" t="s">
        <v>78</v>
      </c>
      <c r="I150" s="21"/>
      <c r="J150" s="27"/>
      <c r="K150" s="19"/>
      <c r="L150" s="23">
        <f>_xlfn.XLOOKUP(K150,tblProdukter[Produkt],tblProdukter[Pris inkl. MVA],"",0,1)</f>
        <v>0</v>
      </c>
      <c r="M150" s="19"/>
      <c r="N150" s="19"/>
      <c r="O150" s="22"/>
      <c r="P150" s="23" t="str">
        <f>_xlfn.XLOOKUP(O150,tblTilleggsvarer[Tilleggsvare],tblTilleggsvarer[Pris inkl. MVA],"",0,1)</f>
        <v/>
      </c>
      <c r="Q150" s="22"/>
      <c r="R150" s="23" t="str">
        <f>_xlfn.XLOOKUP(Q150,tblTilleggsvarer[Tilleggsvare],tblTilleggsvarer[Pris inkl. MVA],"",0,1)</f>
        <v/>
      </c>
      <c r="S150" s="41"/>
      <c r="T150" s="23" t="str">
        <f t="shared" ref="T150:T181" si="4">IF(OR(NOT(ISBLANK(K150)), NOT(ISBLANK(O150))), cellFrakt, "")</f>
        <v/>
      </c>
      <c r="U150" s="30"/>
      <c r="V150" s="23" t="str">
        <f>IF(NOT(ISBLANK(K150)), N(L150) + N(R150) + N(P150) + IF(ISBLANK(U150), N(T150), N(U150)) + _xlfn.XLOOKUP("Kort", tblTilleggsvarerKort[Tilleggsvare], tblTilleggsvarerKort[Pris inkl. MVA], NA(), 0), "")</f>
        <v/>
      </c>
    </row>
    <row r="151" spans="1:22" ht="15" thickTop="1" thickBot="1" x14ac:dyDescent="0.3">
      <c r="A151" s="1"/>
      <c r="B151" s="24">
        <v>130</v>
      </c>
      <c r="C151" s="19"/>
      <c r="D151" s="19"/>
      <c r="E151" s="19"/>
      <c r="F151" s="20"/>
      <c r="G151" s="19"/>
      <c r="H151" s="32" t="s">
        <v>78</v>
      </c>
      <c r="I151" s="21"/>
      <c r="J151" s="27"/>
      <c r="K151" s="19"/>
      <c r="L151" s="23">
        <f>_xlfn.XLOOKUP(K151,tblProdukter[Produkt],tblProdukter[Pris inkl. MVA],"",0,1)</f>
        <v>0</v>
      </c>
      <c r="M151" s="19"/>
      <c r="N151" s="19"/>
      <c r="O151" s="22"/>
      <c r="P151" s="23" t="str">
        <f>_xlfn.XLOOKUP(O151,tblTilleggsvarer[Tilleggsvare],tblTilleggsvarer[Pris inkl. MVA],"",0,1)</f>
        <v/>
      </c>
      <c r="Q151" s="22"/>
      <c r="R151" s="23" t="str">
        <f>_xlfn.XLOOKUP(Q151,tblTilleggsvarer[Tilleggsvare],tblTilleggsvarer[Pris inkl. MVA],"",0,1)</f>
        <v/>
      </c>
      <c r="S151" s="41"/>
      <c r="T151" s="23" t="str">
        <f t="shared" si="4"/>
        <v/>
      </c>
      <c r="U151" s="30"/>
      <c r="V151" s="23" t="str">
        <f>IF(NOT(ISBLANK(K151)), N(L151) + N(R151) + N(P151) + IF(ISBLANK(U151), N(T151), N(U151)) + _xlfn.XLOOKUP("Kort", tblTilleggsvarerKort[Tilleggsvare], tblTilleggsvarerKort[Pris inkl. MVA], NA(), 0), "")</f>
        <v/>
      </c>
    </row>
    <row r="152" spans="1:22" ht="15" thickTop="1" thickBot="1" x14ac:dyDescent="0.3">
      <c r="A152" s="1"/>
      <c r="B152" s="24">
        <v>131</v>
      </c>
      <c r="C152" s="19"/>
      <c r="D152" s="19"/>
      <c r="E152" s="19"/>
      <c r="F152" s="20"/>
      <c r="G152" s="19"/>
      <c r="H152" s="32" t="s">
        <v>78</v>
      </c>
      <c r="I152" s="21"/>
      <c r="J152" s="27"/>
      <c r="K152" s="19"/>
      <c r="L152" s="23">
        <f>_xlfn.XLOOKUP(K152,tblProdukter[Produkt],tblProdukter[Pris inkl. MVA],"",0,1)</f>
        <v>0</v>
      </c>
      <c r="M152" s="19"/>
      <c r="N152" s="19"/>
      <c r="O152" s="22"/>
      <c r="P152" s="23" t="str">
        <f>_xlfn.XLOOKUP(O152,tblTilleggsvarer[Tilleggsvare],tblTilleggsvarer[Pris inkl. MVA],"",0,1)</f>
        <v/>
      </c>
      <c r="Q152" s="22"/>
      <c r="R152" s="23" t="str">
        <f>_xlfn.XLOOKUP(Q152,tblTilleggsvarer[Tilleggsvare],tblTilleggsvarer[Pris inkl. MVA],"",0,1)</f>
        <v/>
      </c>
      <c r="S152" s="41"/>
      <c r="T152" s="23" t="str">
        <f t="shared" si="4"/>
        <v/>
      </c>
      <c r="U152" s="30"/>
      <c r="V152" s="23" t="str">
        <f>IF(NOT(ISBLANK(K152)), N(L152) + N(R152) + N(P152) + IF(ISBLANK(U152), N(T152), N(U152)) + _xlfn.XLOOKUP("Kort", tblTilleggsvarerKort[Tilleggsvare], tblTilleggsvarerKort[Pris inkl. MVA], NA(), 0), "")</f>
        <v/>
      </c>
    </row>
    <row r="153" spans="1:22" ht="15" thickTop="1" thickBot="1" x14ac:dyDescent="0.3">
      <c r="A153" s="1"/>
      <c r="B153" s="24">
        <v>132</v>
      </c>
      <c r="C153" s="19"/>
      <c r="D153" s="19"/>
      <c r="E153" s="19"/>
      <c r="F153" s="20"/>
      <c r="G153" s="19"/>
      <c r="H153" s="32" t="s">
        <v>78</v>
      </c>
      <c r="I153" s="21"/>
      <c r="J153" s="27"/>
      <c r="K153" s="19"/>
      <c r="L153" s="23">
        <f>_xlfn.XLOOKUP(K153,tblProdukter[Produkt],tblProdukter[Pris inkl. MVA],"",0,1)</f>
        <v>0</v>
      </c>
      <c r="M153" s="19"/>
      <c r="N153" s="19"/>
      <c r="O153" s="22"/>
      <c r="P153" s="23" t="str">
        <f>_xlfn.XLOOKUP(O153,tblTilleggsvarer[Tilleggsvare],tblTilleggsvarer[Pris inkl. MVA],"",0,1)</f>
        <v/>
      </c>
      <c r="Q153" s="22"/>
      <c r="R153" s="23" t="str">
        <f>_xlfn.XLOOKUP(Q153,tblTilleggsvarer[Tilleggsvare],tblTilleggsvarer[Pris inkl. MVA],"",0,1)</f>
        <v/>
      </c>
      <c r="S153" s="41"/>
      <c r="T153" s="23" t="str">
        <f t="shared" si="4"/>
        <v/>
      </c>
      <c r="U153" s="30"/>
      <c r="V153" s="23" t="str">
        <f>IF(NOT(ISBLANK(K153)), N(L153) + N(R153) + N(P153) + IF(ISBLANK(U153), N(T153), N(U153)) + _xlfn.XLOOKUP("Kort", tblTilleggsvarerKort[Tilleggsvare], tblTilleggsvarerKort[Pris inkl. MVA], NA(), 0), "")</f>
        <v/>
      </c>
    </row>
    <row r="154" spans="1:22" ht="15" thickTop="1" thickBot="1" x14ac:dyDescent="0.3">
      <c r="A154" s="1"/>
      <c r="B154" s="24">
        <v>133</v>
      </c>
      <c r="C154" s="19"/>
      <c r="D154" s="19"/>
      <c r="E154" s="19"/>
      <c r="F154" s="20"/>
      <c r="G154" s="19"/>
      <c r="H154" s="32" t="s">
        <v>78</v>
      </c>
      <c r="I154" s="21"/>
      <c r="J154" s="27"/>
      <c r="K154" s="19"/>
      <c r="L154" s="23">
        <f>_xlfn.XLOOKUP(K154,tblProdukter[Produkt],tblProdukter[Pris inkl. MVA],"",0,1)</f>
        <v>0</v>
      </c>
      <c r="M154" s="19"/>
      <c r="N154" s="19"/>
      <c r="O154" s="22"/>
      <c r="P154" s="23" t="str">
        <f>_xlfn.XLOOKUP(O154,tblTilleggsvarer[Tilleggsvare],tblTilleggsvarer[Pris inkl. MVA],"",0,1)</f>
        <v/>
      </c>
      <c r="Q154" s="22"/>
      <c r="R154" s="23" t="str">
        <f>_xlfn.XLOOKUP(Q154,tblTilleggsvarer[Tilleggsvare],tblTilleggsvarer[Pris inkl. MVA],"",0,1)</f>
        <v/>
      </c>
      <c r="S154" s="41"/>
      <c r="T154" s="23" t="str">
        <f t="shared" si="4"/>
        <v/>
      </c>
      <c r="U154" s="30"/>
      <c r="V154" s="23" t="str">
        <f>IF(NOT(ISBLANK(K154)), N(L154) + N(R154) + N(P154) + IF(ISBLANK(U154), N(T154), N(U154)) + _xlfn.XLOOKUP("Kort", tblTilleggsvarerKort[Tilleggsvare], tblTilleggsvarerKort[Pris inkl. MVA], NA(), 0), "")</f>
        <v/>
      </c>
    </row>
    <row r="155" spans="1:22" ht="15" thickTop="1" thickBot="1" x14ac:dyDescent="0.3">
      <c r="A155" s="1"/>
      <c r="B155" s="24">
        <v>134</v>
      </c>
      <c r="C155" s="19"/>
      <c r="D155" s="19"/>
      <c r="E155" s="19"/>
      <c r="F155" s="20"/>
      <c r="G155" s="19"/>
      <c r="H155" s="32" t="s">
        <v>78</v>
      </c>
      <c r="I155" s="21"/>
      <c r="J155" s="27"/>
      <c r="K155" s="19"/>
      <c r="L155" s="23">
        <f>_xlfn.XLOOKUP(K155,tblProdukter[Produkt],tblProdukter[Pris inkl. MVA],"",0,1)</f>
        <v>0</v>
      </c>
      <c r="M155" s="19"/>
      <c r="N155" s="19"/>
      <c r="O155" s="22"/>
      <c r="P155" s="23" t="str">
        <f>_xlfn.XLOOKUP(O155,tblTilleggsvarer[Tilleggsvare],tblTilleggsvarer[Pris inkl. MVA],"",0,1)</f>
        <v/>
      </c>
      <c r="Q155" s="22"/>
      <c r="R155" s="23" t="str">
        <f>_xlfn.XLOOKUP(Q155,tblTilleggsvarer[Tilleggsvare],tblTilleggsvarer[Pris inkl. MVA],"",0,1)</f>
        <v/>
      </c>
      <c r="S155" s="41"/>
      <c r="T155" s="23" t="str">
        <f t="shared" si="4"/>
        <v/>
      </c>
      <c r="U155" s="30"/>
      <c r="V155" s="23" t="str">
        <f>IF(NOT(ISBLANK(K155)), N(L155) + N(R155) + N(P155) + IF(ISBLANK(U155), N(T155), N(U155)) + _xlfn.XLOOKUP("Kort", tblTilleggsvarerKort[Tilleggsvare], tblTilleggsvarerKort[Pris inkl. MVA], NA(), 0), "")</f>
        <v/>
      </c>
    </row>
    <row r="156" spans="1:22" ht="15" thickTop="1" thickBot="1" x14ac:dyDescent="0.3">
      <c r="A156" s="1"/>
      <c r="B156" s="24">
        <v>135</v>
      </c>
      <c r="C156" s="19"/>
      <c r="D156" s="19"/>
      <c r="E156" s="19"/>
      <c r="F156" s="20"/>
      <c r="G156" s="19"/>
      <c r="H156" s="32" t="s">
        <v>78</v>
      </c>
      <c r="I156" s="21"/>
      <c r="J156" s="27"/>
      <c r="K156" s="19"/>
      <c r="L156" s="23">
        <f>_xlfn.XLOOKUP(K156,tblProdukter[Produkt],tblProdukter[Pris inkl. MVA],"",0,1)</f>
        <v>0</v>
      </c>
      <c r="M156" s="19"/>
      <c r="N156" s="19"/>
      <c r="O156" s="22"/>
      <c r="P156" s="23" t="str">
        <f>_xlfn.XLOOKUP(O156,tblTilleggsvarer[Tilleggsvare],tblTilleggsvarer[Pris inkl. MVA],"",0,1)</f>
        <v/>
      </c>
      <c r="Q156" s="22"/>
      <c r="R156" s="23" t="str">
        <f>_xlfn.XLOOKUP(Q156,tblTilleggsvarer[Tilleggsvare],tblTilleggsvarer[Pris inkl. MVA],"",0,1)</f>
        <v/>
      </c>
      <c r="S156" s="41"/>
      <c r="T156" s="23" t="str">
        <f t="shared" si="4"/>
        <v/>
      </c>
      <c r="U156" s="30"/>
      <c r="V156" s="23" t="str">
        <f>IF(NOT(ISBLANK(K156)), N(L156) + N(R156) + N(P156) + IF(ISBLANK(U156), N(T156), N(U156)) + _xlfn.XLOOKUP("Kort", tblTilleggsvarerKort[Tilleggsvare], tblTilleggsvarerKort[Pris inkl. MVA], NA(), 0), "")</f>
        <v/>
      </c>
    </row>
    <row r="157" spans="1:22" ht="15" thickTop="1" thickBot="1" x14ac:dyDescent="0.3">
      <c r="A157" s="1"/>
      <c r="B157" s="24">
        <v>136</v>
      </c>
      <c r="C157" s="19"/>
      <c r="D157" s="19"/>
      <c r="E157" s="19"/>
      <c r="F157" s="20"/>
      <c r="G157" s="19"/>
      <c r="H157" s="32" t="s">
        <v>78</v>
      </c>
      <c r="I157" s="21"/>
      <c r="J157" s="27"/>
      <c r="K157" s="19"/>
      <c r="L157" s="23">
        <f>_xlfn.XLOOKUP(K157,tblProdukter[Produkt],tblProdukter[Pris inkl. MVA],"",0,1)</f>
        <v>0</v>
      </c>
      <c r="M157" s="19"/>
      <c r="N157" s="19"/>
      <c r="O157" s="22"/>
      <c r="P157" s="23" t="str">
        <f>_xlfn.XLOOKUP(O157,tblTilleggsvarer[Tilleggsvare],tblTilleggsvarer[Pris inkl. MVA],"",0,1)</f>
        <v/>
      </c>
      <c r="Q157" s="22"/>
      <c r="R157" s="23" t="str">
        <f>_xlfn.XLOOKUP(Q157,tblTilleggsvarer[Tilleggsvare],tblTilleggsvarer[Pris inkl. MVA],"",0,1)</f>
        <v/>
      </c>
      <c r="S157" s="41"/>
      <c r="T157" s="23" t="str">
        <f t="shared" si="4"/>
        <v/>
      </c>
      <c r="U157" s="30"/>
      <c r="V157" s="23" t="str">
        <f>IF(NOT(ISBLANK(K157)), N(L157) + N(R157) + N(P157) + IF(ISBLANK(U157), N(T157), N(U157)) + _xlfn.XLOOKUP("Kort", tblTilleggsvarerKort[Tilleggsvare], tblTilleggsvarerKort[Pris inkl. MVA], NA(), 0), "")</f>
        <v/>
      </c>
    </row>
    <row r="158" spans="1:22" ht="15" thickTop="1" thickBot="1" x14ac:dyDescent="0.3">
      <c r="A158" s="1"/>
      <c r="B158" s="24">
        <v>137</v>
      </c>
      <c r="C158" s="19"/>
      <c r="D158" s="19"/>
      <c r="E158" s="19"/>
      <c r="F158" s="20"/>
      <c r="G158" s="19"/>
      <c r="H158" s="32" t="s">
        <v>78</v>
      </c>
      <c r="I158" s="21"/>
      <c r="J158" s="27"/>
      <c r="K158" s="19"/>
      <c r="L158" s="23">
        <f>_xlfn.XLOOKUP(K158,tblProdukter[Produkt],tblProdukter[Pris inkl. MVA],"",0,1)</f>
        <v>0</v>
      </c>
      <c r="M158" s="19"/>
      <c r="N158" s="19"/>
      <c r="O158" s="22"/>
      <c r="P158" s="23" t="str">
        <f>_xlfn.XLOOKUP(O158,tblTilleggsvarer[Tilleggsvare],tblTilleggsvarer[Pris inkl. MVA],"",0,1)</f>
        <v/>
      </c>
      <c r="Q158" s="22"/>
      <c r="R158" s="23" t="str">
        <f>_xlfn.XLOOKUP(Q158,tblTilleggsvarer[Tilleggsvare],tblTilleggsvarer[Pris inkl. MVA],"",0,1)</f>
        <v/>
      </c>
      <c r="S158" s="41"/>
      <c r="T158" s="23" t="str">
        <f t="shared" si="4"/>
        <v/>
      </c>
      <c r="U158" s="30"/>
      <c r="V158" s="23" t="str">
        <f>IF(NOT(ISBLANK(K158)), N(L158) + N(R158) + N(P158) + IF(ISBLANK(U158), N(T158), N(U158)) + _xlfn.XLOOKUP("Kort", tblTilleggsvarerKort[Tilleggsvare], tblTilleggsvarerKort[Pris inkl. MVA], NA(), 0), "")</f>
        <v/>
      </c>
    </row>
    <row r="159" spans="1:22" ht="15" thickTop="1" thickBot="1" x14ac:dyDescent="0.3">
      <c r="A159" s="1"/>
      <c r="B159" s="24">
        <v>138</v>
      </c>
      <c r="C159" s="19"/>
      <c r="D159" s="19"/>
      <c r="E159" s="19"/>
      <c r="F159" s="20"/>
      <c r="G159" s="19"/>
      <c r="H159" s="32" t="s">
        <v>78</v>
      </c>
      <c r="I159" s="21"/>
      <c r="J159" s="27"/>
      <c r="K159" s="19"/>
      <c r="L159" s="23">
        <f>_xlfn.XLOOKUP(K159,tblProdukter[Produkt],tblProdukter[Pris inkl. MVA],"",0,1)</f>
        <v>0</v>
      </c>
      <c r="M159" s="19"/>
      <c r="N159" s="19"/>
      <c r="O159" s="22"/>
      <c r="P159" s="23" t="str">
        <f>_xlfn.XLOOKUP(O159,tblTilleggsvarer[Tilleggsvare],tblTilleggsvarer[Pris inkl. MVA],"",0,1)</f>
        <v/>
      </c>
      <c r="Q159" s="22"/>
      <c r="R159" s="23" t="str">
        <f>_xlfn.XLOOKUP(Q159,tblTilleggsvarer[Tilleggsvare],tblTilleggsvarer[Pris inkl. MVA],"",0,1)</f>
        <v/>
      </c>
      <c r="S159" s="41"/>
      <c r="T159" s="23" t="str">
        <f t="shared" si="4"/>
        <v/>
      </c>
      <c r="U159" s="30"/>
      <c r="V159" s="23" t="str">
        <f>IF(NOT(ISBLANK(K159)), N(L159) + N(R159) + N(P159) + IF(ISBLANK(U159), N(T159), N(U159)) + _xlfn.XLOOKUP("Kort", tblTilleggsvarerKort[Tilleggsvare], tblTilleggsvarerKort[Pris inkl. MVA], NA(), 0), "")</f>
        <v/>
      </c>
    </row>
    <row r="160" spans="1:22" ht="15" thickTop="1" thickBot="1" x14ac:dyDescent="0.3">
      <c r="A160" s="1"/>
      <c r="B160" s="24">
        <v>139</v>
      </c>
      <c r="C160" s="19"/>
      <c r="D160" s="19"/>
      <c r="E160" s="19"/>
      <c r="F160" s="20"/>
      <c r="G160" s="19"/>
      <c r="H160" s="32" t="s">
        <v>78</v>
      </c>
      <c r="I160" s="21"/>
      <c r="J160" s="27"/>
      <c r="K160" s="19"/>
      <c r="L160" s="23">
        <f>_xlfn.XLOOKUP(K160,tblProdukter[Produkt],tblProdukter[Pris inkl. MVA],"",0,1)</f>
        <v>0</v>
      </c>
      <c r="M160" s="19"/>
      <c r="N160" s="19"/>
      <c r="O160" s="22"/>
      <c r="P160" s="23" t="str">
        <f>_xlfn.XLOOKUP(O160,tblTilleggsvarer[Tilleggsvare],tblTilleggsvarer[Pris inkl. MVA],"",0,1)</f>
        <v/>
      </c>
      <c r="Q160" s="22"/>
      <c r="R160" s="23" t="str">
        <f>_xlfn.XLOOKUP(Q160,tblTilleggsvarer[Tilleggsvare],tblTilleggsvarer[Pris inkl. MVA],"",0,1)</f>
        <v/>
      </c>
      <c r="S160" s="41"/>
      <c r="T160" s="23" t="str">
        <f t="shared" si="4"/>
        <v/>
      </c>
      <c r="U160" s="30"/>
      <c r="V160" s="23" t="str">
        <f>IF(NOT(ISBLANK(K160)), N(L160) + N(R160) + N(P160) + IF(ISBLANK(U160), N(T160), N(U160)) + _xlfn.XLOOKUP("Kort", tblTilleggsvarerKort[Tilleggsvare], tblTilleggsvarerKort[Pris inkl. MVA], NA(), 0), "")</f>
        <v/>
      </c>
    </row>
    <row r="161" spans="1:22" ht="15" thickTop="1" thickBot="1" x14ac:dyDescent="0.3">
      <c r="A161" s="1"/>
      <c r="B161" s="24">
        <v>140</v>
      </c>
      <c r="C161" s="19"/>
      <c r="D161" s="19"/>
      <c r="E161" s="19"/>
      <c r="F161" s="20"/>
      <c r="G161" s="19"/>
      <c r="H161" s="32" t="s">
        <v>78</v>
      </c>
      <c r="I161" s="21"/>
      <c r="J161" s="27"/>
      <c r="K161" s="19"/>
      <c r="L161" s="23">
        <f>_xlfn.XLOOKUP(K161,tblProdukter[Produkt],tblProdukter[Pris inkl. MVA],"",0,1)</f>
        <v>0</v>
      </c>
      <c r="M161" s="19"/>
      <c r="N161" s="19"/>
      <c r="O161" s="22"/>
      <c r="P161" s="23" t="str">
        <f>_xlfn.XLOOKUP(O161,tblTilleggsvarer[Tilleggsvare],tblTilleggsvarer[Pris inkl. MVA],"",0,1)</f>
        <v/>
      </c>
      <c r="Q161" s="22"/>
      <c r="R161" s="23" t="str">
        <f>_xlfn.XLOOKUP(Q161,tblTilleggsvarer[Tilleggsvare],tblTilleggsvarer[Pris inkl. MVA],"",0,1)</f>
        <v/>
      </c>
      <c r="S161" s="41"/>
      <c r="T161" s="23" t="str">
        <f t="shared" si="4"/>
        <v/>
      </c>
      <c r="U161" s="30"/>
      <c r="V161" s="23" t="str">
        <f>IF(NOT(ISBLANK(K161)), N(L161) + N(R161) + N(P161) + IF(ISBLANK(U161), N(T161), N(U161)) + _xlfn.XLOOKUP("Kort", tblTilleggsvarerKort[Tilleggsvare], tblTilleggsvarerKort[Pris inkl. MVA], NA(), 0), "")</f>
        <v/>
      </c>
    </row>
    <row r="162" spans="1:22" ht="15" thickTop="1" thickBot="1" x14ac:dyDescent="0.3">
      <c r="A162" s="1"/>
      <c r="B162" s="24">
        <v>141</v>
      </c>
      <c r="C162" s="19"/>
      <c r="D162" s="19"/>
      <c r="E162" s="19"/>
      <c r="F162" s="20"/>
      <c r="G162" s="19"/>
      <c r="H162" s="32" t="s">
        <v>78</v>
      </c>
      <c r="I162" s="21"/>
      <c r="J162" s="27"/>
      <c r="K162" s="19"/>
      <c r="L162" s="23">
        <f>_xlfn.XLOOKUP(K162,tblProdukter[Produkt],tblProdukter[Pris inkl. MVA],"",0,1)</f>
        <v>0</v>
      </c>
      <c r="M162" s="19"/>
      <c r="N162" s="19"/>
      <c r="O162" s="22"/>
      <c r="P162" s="23" t="str">
        <f>_xlfn.XLOOKUP(O162,tblTilleggsvarer[Tilleggsvare],tblTilleggsvarer[Pris inkl. MVA],"",0,1)</f>
        <v/>
      </c>
      <c r="Q162" s="22"/>
      <c r="R162" s="23" t="str">
        <f>_xlfn.XLOOKUP(Q162,tblTilleggsvarer[Tilleggsvare],tblTilleggsvarer[Pris inkl. MVA],"",0,1)</f>
        <v/>
      </c>
      <c r="S162" s="41"/>
      <c r="T162" s="23" t="str">
        <f t="shared" si="4"/>
        <v/>
      </c>
      <c r="U162" s="30"/>
      <c r="V162" s="23" t="str">
        <f>IF(NOT(ISBLANK(K162)), N(L162) + N(R162) + N(P162) + IF(ISBLANK(U162), N(T162), N(U162)) + _xlfn.XLOOKUP("Kort", tblTilleggsvarerKort[Tilleggsvare], tblTilleggsvarerKort[Pris inkl. MVA], NA(), 0), "")</f>
        <v/>
      </c>
    </row>
    <row r="163" spans="1:22" ht="15" thickTop="1" thickBot="1" x14ac:dyDescent="0.3">
      <c r="A163" s="1"/>
      <c r="B163" s="24">
        <v>142</v>
      </c>
      <c r="C163" s="19"/>
      <c r="D163" s="19"/>
      <c r="E163" s="19"/>
      <c r="F163" s="20"/>
      <c r="G163" s="19"/>
      <c r="H163" s="32" t="s">
        <v>78</v>
      </c>
      <c r="I163" s="21"/>
      <c r="J163" s="27"/>
      <c r="K163" s="19"/>
      <c r="L163" s="23">
        <f>_xlfn.XLOOKUP(K163,tblProdukter[Produkt],tblProdukter[Pris inkl. MVA],"",0,1)</f>
        <v>0</v>
      </c>
      <c r="M163" s="19"/>
      <c r="N163" s="19"/>
      <c r="O163" s="22"/>
      <c r="P163" s="23" t="str">
        <f>_xlfn.XLOOKUP(O163,tblTilleggsvarer[Tilleggsvare],tblTilleggsvarer[Pris inkl. MVA],"",0,1)</f>
        <v/>
      </c>
      <c r="Q163" s="22"/>
      <c r="R163" s="23" t="str">
        <f>_xlfn.XLOOKUP(Q163,tblTilleggsvarer[Tilleggsvare],tblTilleggsvarer[Pris inkl. MVA],"",0,1)</f>
        <v/>
      </c>
      <c r="S163" s="41"/>
      <c r="T163" s="23" t="str">
        <f t="shared" si="4"/>
        <v/>
      </c>
      <c r="U163" s="30"/>
      <c r="V163" s="23" t="str">
        <f>IF(NOT(ISBLANK(K163)), N(L163) + N(R163) + N(P163) + IF(ISBLANK(U163), N(T163), N(U163)) + _xlfn.XLOOKUP("Kort", tblTilleggsvarerKort[Tilleggsvare], tblTilleggsvarerKort[Pris inkl. MVA], NA(), 0), "")</f>
        <v/>
      </c>
    </row>
    <row r="164" spans="1:22" ht="15" thickTop="1" thickBot="1" x14ac:dyDescent="0.3">
      <c r="A164" s="1"/>
      <c r="B164" s="24">
        <v>143</v>
      </c>
      <c r="C164" s="19"/>
      <c r="D164" s="19"/>
      <c r="E164" s="19"/>
      <c r="F164" s="20"/>
      <c r="G164" s="19"/>
      <c r="H164" s="32" t="s">
        <v>78</v>
      </c>
      <c r="I164" s="21"/>
      <c r="J164" s="27"/>
      <c r="K164" s="19"/>
      <c r="L164" s="23">
        <f>_xlfn.XLOOKUP(K164,tblProdukter[Produkt],tblProdukter[Pris inkl. MVA],"",0,1)</f>
        <v>0</v>
      </c>
      <c r="M164" s="19"/>
      <c r="N164" s="19"/>
      <c r="O164" s="22"/>
      <c r="P164" s="23" t="str">
        <f>_xlfn.XLOOKUP(O164,tblTilleggsvarer[Tilleggsvare],tblTilleggsvarer[Pris inkl. MVA],"",0,1)</f>
        <v/>
      </c>
      <c r="Q164" s="22"/>
      <c r="R164" s="23" t="str">
        <f>_xlfn.XLOOKUP(Q164,tblTilleggsvarer[Tilleggsvare],tblTilleggsvarer[Pris inkl. MVA],"",0,1)</f>
        <v/>
      </c>
      <c r="S164" s="41"/>
      <c r="T164" s="23" t="str">
        <f t="shared" si="4"/>
        <v/>
      </c>
      <c r="U164" s="30"/>
      <c r="V164" s="23" t="str">
        <f>IF(NOT(ISBLANK(K164)), N(L164) + N(R164) + N(P164) + IF(ISBLANK(U164), N(T164), N(U164)) + _xlfn.XLOOKUP("Kort", tblTilleggsvarerKort[Tilleggsvare], tblTilleggsvarerKort[Pris inkl. MVA], NA(), 0), "")</f>
        <v/>
      </c>
    </row>
    <row r="165" spans="1:22" ht="15" thickTop="1" thickBot="1" x14ac:dyDescent="0.3">
      <c r="A165" s="1"/>
      <c r="B165" s="24">
        <v>144</v>
      </c>
      <c r="C165" s="19"/>
      <c r="D165" s="19"/>
      <c r="E165" s="19"/>
      <c r="F165" s="20"/>
      <c r="G165" s="19"/>
      <c r="H165" s="32" t="s">
        <v>78</v>
      </c>
      <c r="I165" s="21"/>
      <c r="J165" s="27"/>
      <c r="K165" s="19"/>
      <c r="L165" s="23">
        <f>_xlfn.XLOOKUP(K165,tblProdukter[Produkt],tblProdukter[Pris inkl. MVA],"",0,1)</f>
        <v>0</v>
      </c>
      <c r="M165" s="19"/>
      <c r="N165" s="19"/>
      <c r="O165" s="22"/>
      <c r="P165" s="23" t="str">
        <f>_xlfn.XLOOKUP(O165,tblTilleggsvarer[Tilleggsvare],tblTilleggsvarer[Pris inkl. MVA],"",0,1)</f>
        <v/>
      </c>
      <c r="Q165" s="22"/>
      <c r="R165" s="23" t="str">
        <f>_xlfn.XLOOKUP(Q165,tblTilleggsvarer[Tilleggsvare],tblTilleggsvarer[Pris inkl. MVA],"",0,1)</f>
        <v/>
      </c>
      <c r="S165" s="41"/>
      <c r="T165" s="23" t="str">
        <f t="shared" si="4"/>
        <v/>
      </c>
      <c r="U165" s="30"/>
      <c r="V165" s="23" t="str">
        <f>IF(NOT(ISBLANK(K165)), N(L165) + N(R165) + N(P165) + IF(ISBLANK(U165), N(T165), N(U165)) + _xlfn.XLOOKUP("Kort", tblTilleggsvarerKort[Tilleggsvare], tblTilleggsvarerKort[Pris inkl. MVA], NA(), 0), "")</f>
        <v/>
      </c>
    </row>
    <row r="166" spans="1:22" ht="15" thickTop="1" thickBot="1" x14ac:dyDescent="0.3">
      <c r="A166" s="1"/>
      <c r="B166" s="24">
        <v>145</v>
      </c>
      <c r="C166" s="19"/>
      <c r="D166" s="19"/>
      <c r="E166" s="19"/>
      <c r="F166" s="20"/>
      <c r="G166" s="19"/>
      <c r="H166" s="32" t="s">
        <v>78</v>
      </c>
      <c r="I166" s="21"/>
      <c r="J166" s="27"/>
      <c r="K166" s="19"/>
      <c r="L166" s="23">
        <f>_xlfn.XLOOKUP(K166,tblProdukter[Produkt],tblProdukter[Pris inkl. MVA],"",0,1)</f>
        <v>0</v>
      </c>
      <c r="M166" s="19"/>
      <c r="N166" s="19"/>
      <c r="O166" s="22"/>
      <c r="P166" s="23" t="str">
        <f>_xlfn.XLOOKUP(O166,tblTilleggsvarer[Tilleggsvare],tblTilleggsvarer[Pris inkl. MVA],"",0,1)</f>
        <v/>
      </c>
      <c r="Q166" s="22"/>
      <c r="R166" s="23" t="str">
        <f>_xlfn.XLOOKUP(Q166,tblTilleggsvarer[Tilleggsvare],tblTilleggsvarer[Pris inkl. MVA],"",0,1)</f>
        <v/>
      </c>
      <c r="S166" s="41"/>
      <c r="T166" s="23" t="str">
        <f t="shared" si="4"/>
        <v/>
      </c>
      <c r="U166" s="30"/>
      <c r="V166" s="23" t="str">
        <f>IF(NOT(ISBLANK(K166)), N(L166) + N(R166) + N(P166) + IF(ISBLANK(U166), N(T166), N(U166)) + _xlfn.XLOOKUP("Kort", tblTilleggsvarerKort[Tilleggsvare], tblTilleggsvarerKort[Pris inkl. MVA], NA(), 0), "")</f>
        <v/>
      </c>
    </row>
    <row r="167" spans="1:22" ht="15" thickTop="1" thickBot="1" x14ac:dyDescent="0.3">
      <c r="A167" s="1"/>
      <c r="B167" s="24">
        <v>146</v>
      </c>
      <c r="C167" s="19"/>
      <c r="D167" s="19"/>
      <c r="E167" s="19"/>
      <c r="F167" s="20"/>
      <c r="G167" s="19"/>
      <c r="H167" s="32" t="s">
        <v>78</v>
      </c>
      <c r="I167" s="21"/>
      <c r="J167" s="27"/>
      <c r="K167" s="19"/>
      <c r="L167" s="23">
        <f>_xlfn.XLOOKUP(K167,tblProdukter[Produkt],tblProdukter[Pris inkl. MVA],"",0,1)</f>
        <v>0</v>
      </c>
      <c r="M167" s="19"/>
      <c r="N167" s="19"/>
      <c r="O167" s="22"/>
      <c r="P167" s="23" t="str">
        <f>_xlfn.XLOOKUP(O167,tblTilleggsvarer[Tilleggsvare],tblTilleggsvarer[Pris inkl. MVA],"",0,1)</f>
        <v/>
      </c>
      <c r="Q167" s="22"/>
      <c r="R167" s="23" t="str">
        <f>_xlfn.XLOOKUP(Q167,tblTilleggsvarer[Tilleggsvare],tblTilleggsvarer[Pris inkl. MVA],"",0,1)</f>
        <v/>
      </c>
      <c r="S167" s="41"/>
      <c r="T167" s="23" t="str">
        <f t="shared" si="4"/>
        <v/>
      </c>
      <c r="U167" s="30"/>
      <c r="V167" s="23" t="str">
        <f>IF(NOT(ISBLANK(K167)), N(L167) + N(R167) + N(P167) + IF(ISBLANK(U167), N(T167), N(U167)) + _xlfn.XLOOKUP("Kort", tblTilleggsvarerKort[Tilleggsvare], tblTilleggsvarerKort[Pris inkl. MVA], NA(), 0), "")</f>
        <v/>
      </c>
    </row>
    <row r="168" spans="1:22" ht="15" thickTop="1" thickBot="1" x14ac:dyDescent="0.3">
      <c r="A168" s="1"/>
      <c r="B168" s="24">
        <v>147</v>
      </c>
      <c r="C168" s="19"/>
      <c r="D168" s="19"/>
      <c r="E168" s="19"/>
      <c r="F168" s="20"/>
      <c r="G168" s="19"/>
      <c r="H168" s="32" t="s">
        <v>78</v>
      </c>
      <c r="I168" s="21"/>
      <c r="J168" s="27"/>
      <c r="K168" s="19"/>
      <c r="L168" s="23">
        <f>_xlfn.XLOOKUP(K168,tblProdukter[Produkt],tblProdukter[Pris inkl. MVA],"",0,1)</f>
        <v>0</v>
      </c>
      <c r="M168" s="19"/>
      <c r="N168" s="19"/>
      <c r="O168" s="22"/>
      <c r="P168" s="23" t="str">
        <f>_xlfn.XLOOKUP(O168,tblTilleggsvarer[Tilleggsvare],tblTilleggsvarer[Pris inkl. MVA],"",0,1)</f>
        <v/>
      </c>
      <c r="Q168" s="22"/>
      <c r="R168" s="23" t="str">
        <f>_xlfn.XLOOKUP(Q168,tblTilleggsvarer[Tilleggsvare],tblTilleggsvarer[Pris inkl. MVA],"",0,1)</f>
        <v/>
      </c>
      <c r="S168" s="41"/>
      <c r="T168" s="23" t="str">
        <f t="shared" si="4"/>
        <v/>
      </c>
      <c r="U168" s="30"/>
      <c r="V168" s="23" t="str">
        <f>IF(NOT(ISBLANK(K168)), N(L168) + N(R168) + N(P168) + IF(ISBLANK(U168), N(T168), N(U168)) + _xlfn.XLOOKUP("Kort", tblTilleggsvarerKort[Tilleggsvare], tblTilleggsvarerKort[Pris inkl. MVA], NA(), 0), "")</f>
        <v/>
      </c>
    </row>
    <row r="169" spans="1:22" ht="15" thickTop="1" thickBot="1" x14ac:dyDescent="0.3">
      <c r="A169" s="1"/>
      <c r="B169" s="24">
        <v>148</v>
      </c>
      <c r="C169" s="19"/>
      <c r="D169" s="19"/>
      <c r="E169" s="19"/>
      <c r="F169" s="20"/>
      <c r="G169" s="19"/>
      <c r="H169" s="32" t="s">
        <v>78</v>
      </c>
      <c r="I169" s="21"/>
      <c r="J169" s="27"/>
      <c r="K169" s="19"/>
      <c r="L169" s="23">
        <f>_xlfn.XLOOKUP(K169,tblProdukter[Produkt],tblProdukter[Pris inkl. MVA],"",0,1)</f>
        <v>0</v>
      </c>
      <c r="M169" s="19"/>
      <c r="N169" s="19"/>
      <c r="O169" s="22"/>
      <c r="P169" s="23" t="str">
        <f>_xlfn.XLOOKUP(O169,tblTilleggsvarer[Tilleggsvare],tblTilleggsvarer[Pris inkl. MVA],"",0,1)</f>
        <v/>
      </c>
      <c r="Q169" s="22"/>
      <c r="R169" s="23" t="str">
        <f>_xlfn.XLOOKUP(Q169,tblTilleggsvarer[Tilleggsvare],tblTilleggsvarer[Pris inkl. MVA],"",0,1)</f>
        <v/>
      </c>
      <c r="S169" s="41"/>
      <c r="T169" s="23" t="str">
        <f t="shared" si="4"/>
        <v/>
      </c>
      <c r="U169" s="30"/>
      <c r="V169" s="23" t="str">
        <f>IF(NOT(ISBLANK(K169)), N(L169) + N(R169) + N(P169) + IF(ISBLANK(U169), N(T169), N(U169)) + _xlfn.XLOOKUP("Kort", tblTilleggsvarerKort[Tilleggsvare], tblTilleggsvarerKort[Pris inkl. MVA], NA(), 0), "")</f>
        <v/>
      </c>
    </row>
    <row r="170" spans="1:22" ht="15" thickTop="1" thickBot="1" x14ac:dyDescent="0.3">
      <c r="A170" s="1"/>
      <c r="B170" s="24">
        <v>149</v>
      </c>
      <c r="C170" s="19"/>
      <c r="D170" s="19"/>
      <c r="E170" s="19"/>
      <c r="F170" s="20"/>
      <c r="G170" s="19"/>
      <c r="H170" s="32" t="s">
        <v>78</v>
      </c>
      <c r="I170" s="21"/>
      <c r="J170" s="27"/>
      <c r="K170" s="19"/>
      <c r="L170" s="23">
        <f>_xlfn.XLOOKUP(K170,tblProdukter[Produkt],tblProdukter[Pris inkl. MVA],"",0,1)</f>
        <v>0</v>
      </c>
      <c r="M170" s="19"/>
      <c r="N170" s="19"/>
      <c r="O170" s="22"/>
      <c r="P170" s="23" t="str">
        <f>_xlfn.XLOOKUP(O170,tblTilleggsvarer[Tilleggsvare],tblTilleggsvarer[Pris inkl. MVA],"",0,1)</f>
        <v/>
      </c>
      <c r="Q170" s="22"/>
      <c r="R170" s="23" t="str">
        <f>_xlfn.XLOOKUP(Q170,tblTilleggsvarer[Tilleggsvare],tblTilleggsvarer[Pris inkl. MVA],"",0,1)</f>
        <v/>
      </c>
      <c r="S170" s="41"/>
      <c r="T170" s="23" t="str">
        <f t="shared" si="4"/>
        <v/>
      </c>
      <c r="U170" s="30"/>
      <c r="V170" s="23" t="str">
        <f>IF(NOT(ISBLANK(K170)), N(L170) + N(R170) + N(P170) + IF(ISBLANK(U170), N(T170), N(U170)) + _xlfn.XLOOKUP("Kort", tblTilleggsvarerKort[Tilleggsvare], tblTilleggsvarerKort[Pris inkl. MVA], NA(), 0), "")</f>
        <v/>
      </c>
    </row>
    <row r="171" spans="1:22" ht="15" thickTop="1" thickBot="1" x14ac:dyDescent="0.3">
      <c r="A171" s="1"/>
      <c r="B171" s="24">
        <v>150</v>
      </c>
      <c r="C171" s="19"/>
      <c r="D171" s="19"/>
      <c r="E171" s="19"/>
      <c r="F171" s="20"/>
      <c r="G171" s="19"/>
      <c r="H171" s="32" t="s">
        <v>78</v>
      </c>
      <c r="I171" s="21"/>
      <c r="J171" s="27"/>
      <c r="K171" s="19"/>
      <c r="L171" s="23">
        <f>_xlfn.XLOOKUP(K171,tblProdukter[Produkt],tblProdukter[Pris inkl. MVA],"",0,1)</f>
        <v>0</v>
      </c>
      <c r="M171" s="19"/>
      <c r="N171" s="19"/>
      <c r="O171" s="22"/>
      <c r="P171" s="23" t="str">
        <f>_xlfn.XLOOKUP(O171,tblTilleggsvarer[Tilleggsvare],tblTilleggsvarer[Pris inkl. MVA],"",0,1)</f>
        <v/>
      </c>
      <c r="Q171" s="22"/>
      <c r="R171" s="23" t="str">
        <f>_xlfn.XLOOKUP(Q171,tblTilleggsvarer[Tilleggsvare],tblTilleggsvarer[Pris inkl. MVA],"",0,1)</f>
        <v/>
      </c>
      <c r="S171" s="41"/>
      <c r="T171" s="23" t="str">
        <f t="shared" si="4"/>
        <v/>
      </c>
      <c r="U171" s="30"/>
      <c r="V171" s="23" t="str">
        <f>IF(NOT(ISBLANK(K171)), N(L171) + N(R171) + N(P171) + IF(ISBLANK(U171), N(T171), N(U171)) + _xlfn.XLOOKUP("Kort", tblTilleggsvarerKort[Tilleggsvare], tblTilleggsvarerKort[Pris inkl. MVA], NA(), 0), "")</f>
        <v/>
      </c>
    </row>
    <row r="172" spans="1:22" ht="15" thickTop="1" thickBot="1" x14ac:dyDescent="0.3">
      <c r="A172" s="1"/>
      <c r="B172" s="24">
        <v>151</v>
      </c>
      <c r="C172" s="19"/>
      <c r="D172" s="19"/>
      <c r="E172" s="19"/>
      <c r="F172" s="20"/>
      <c r="G172" s="19"/>
      <c r="H172" s="32" t="s">
        <v>78</v>
      </c>
      <c r="I172" s="21"/>
      <c r="J172" s="27"/>
      <c r="K172" s="19"/>
      <c r="L172" s="23">
        <f>_xlfn.XLOOKUP(K172,tblProdukter[Produkt],tblProdukter[Pris inkl. MVA],"",0,1)</f>
        <v>0</v>
      </c>
      <c r="M172" s="19"/>
      <c r="N172" s="19"/>
      <c r="O172" s="22"/>
      <c r="P172" s="23" t="str">
        <f>_xlfn.XLOOKUP(O172,tblTilleggsvarer[Tilleggsvare],tblTilleggsvarer[Pris inkl. MVA],"",0,1)</f>
        <v/>
      </c>
      <c r="Q172" s="22"/>
      <c r="R172" s="23" t="str">
        <f>_xlfn.XLOOKUP(Q172,tblTilleggsvarer[Tilleggsvare],tblTilleggsvarer[Pris inkl. MVA],"",0,1)</f>
        <v/>
      </c>
      <c r="S172" s="41"/>
      <c r="T172" s="23" t="str">
        <f t="shared" si="4"/>
        <v/>
      </c>
      <c r="U172" s="30"/>
      <c r="V172" s="23" t="str">
        <f>IF(NOT(ISBLANK(K172)), N(L172) + N(R172) + N(P172) + IF(ISBLANK(U172), N(T172), N(U172)) + _xlfn.XLOOKUP("Kort", tblTilleggsvarerKort[Tilleggsvare], tblTilleggsvarerKort[Pris inkl. MVA], NA(), 0), "")</f>
        <v/>
      </c>
    </row>
    <row r="173" spans="1:22" ht="15" thickTop="1" thickBot="1" x14ac:dyDescent="0.3">
      <c r="A173" s="1"/>
      <c r="B173" s="24">
        <v>152</v>
      </c>
      <c r="C173" s="19"/>
      <c r="D173" s="19"/>
      <c r="E173" s="19"/>
      <c r="F173" s="20"/>
      <c r="G173" s="19"/>
      <c r="H173" s="32" t="s">
        <v>78</v>
      </c>
      <c r="I173" s="21"/>
      <c r="J173" s="27"/>
      <c r="K173" s="19"/>
      <c r="L173" s="23">
        <f>_xlfn.XLOOKUP(K173,tblProdukter[Produkt],tblProdukter[Pris inkl. MVA],"",0,1)</f>
        <v>0</v>
      </c>
      <c r="M173" s="19"/>
      <c r="N173" s="19"/>
      <c r="O173" s="22"/>
      <c r="P173" s="23" t="str">
        <f>_xlfn.XLOOKUP(O173,tblTilleggsvarer[Tilleggsvare],tblTilleggsvarer[Pris inkl. MVA],"",0,1)</f>
        <v/>
      </c>
      <c r="Q173" s="22"/>
      <c r="R173" s="23" t="str">
        <f>_xlfn.XLOOKUP(Q173,tblTilleggsvarer[Tilleggsvare],tblTilleggsvarer[Pris inkl. MVA],"",0,1)</f>
        <v/>
      </c>
      <c r="S173" s="41"/>
      <c r="T173" s="23" t="str">
        <f t="shared" si="4"/>
        <v/>
      </c>
      <c r="U173" s="30"/>
      <c r="V173" s="23" t="str">
        <f>IF(NOT(ISBLANK(K173)), N(L173) + N(R173) + N(P173) + IF(ISBLANK(U173), N(T173), N(U173)) + _xlfn.XLOOKUP("Kort", tblTilleggsvarerKort[Tilleggsvare], tblTilleggsvarerKort[Pris inkl. MVA], NA(), 0), "")</f>
        <v/>
      </c>
    </row>
    <row r="174" spans="1:22" ht="15" thickTop="1" thickBot="1" x14ac:dyDescent="0.3">
      <c r="A174" s="1"/>
      <c r="B174" s="24">
        <v>153</v>
      </c>
      <c r="C174" s="19"/>
      <c r="D174" s="19"/>
      <c r="E174" s="19"/>
      <c r="F174" s="20"/>
      <c r="G174" s="19"/>
      <c r="H174" s="32" t="s">
        <v>78</v>
      </c>
      <c r="I174" s="21"/>
      <c r="J174" s="27"/>
      <c r="K174" s="19"/>
      <c r="L174" s="23">
        <f>_xlfn.XLOOKUP(K174,tblProdukter[Produkt],tblProdukter[Pris inkl. MVA],"",0,1)</f>
        <v>0</v>
      </c>
      <c r="M174" s="19"/>
      <c r="N174" s="19"/>
      <c r="O174" s="22"/>
      <c r="P174" s="23" t="str">
        <f>_xlfn.XLOOKUP(O174,tblTilleggsvarer[Tilleggsvare],tblTilleggsvarer[Pris inkl. MVA],"",0,1)</f>
        <v/>
      </c>
      <c r="Q174" s="22"/>
      <c r="R174" s="23" t="str">
        <f>_xlfn.XLOOKUP(Q174,tblTilleggsvarer[Tilleggsvare],tblTilleggsvarer[Pris inkl. MVA],"",0,1)</f>
        <v/>
      </c>
      <c r="S174" s="41"/>
      <c r="T174" s="23" t="str">
        <f t="shared" si="4"/>
        <v/>
      </c>
      <c r="U174" s="30"/>
      <c r="V174" s="23" t="str">
        <f>IF(NOT(ISBLANK(K174)), N(L174) + N(R174) + N(P174) + IF(ISBLANK(U174), N(T174), N(U174)) + _xlfn.XLOOKUP("Kort", tblTilleggsvarerKort[Tilleggsvare], tblTilleggsvarerKort[Pris inkl. MVA], NA(), 0), "")</f>
        <v/>
      </c>
    </row>
    <row r="175" spans="1:22" ht="15" thickTop="1" thickBot="1" x14ac:dyDescent="0.3">
      <c r="A175" s="1"/>
      <c r="B175" s="24">
        <v>154</v>
      </c>
      <c r="C175" s="19"/>
      <c r="D175" s="19"/>
      <c r="E175" s="19"/>
      <c r="F175" s="20"/>
      <c r="G175" s="19"/>
      <c r="H175" s="32" t="s">
        <v>78</v>
      </c>
      <c r="I175" s="21"/>
      <c r="J175" s="27"/>
      <c r="K175" s="19"/>
      <c r="L175" s="23">
        <f>_xlfn.XLOOKUP(K175,tblProdukter[Produkt],tblProdukter[Pris inkl. MVA],"",0,1)</f>
        <v>0</v>
      </c>
      <c r="M175" s="19"/>
      <c r="N175" s="19"/>
      <c r="O175" s="22"/>
      <c r="P175" s="23" t="str">
        <f>_xlfn.XLOOKUP(O175,tblTilleggsvarer[Tilleggsvare],tblTilleggsvarer[Pris inkl. MVA],"",0,1)</f>
        <v/>
      </c>
      <c r="Q175" s="22"/>
      <c r="R175" s="23" t="str">
        <f>_xlfn.XLOOKUP(Q175,tblTilleggsvarer[Tilleggsvare],tblTilleggsvarer[Pris inkl. MVA],"",0,1)</f>
        <v/>
      </c>
      <c r="S175" s="41"/>
      <c r="T175" s="23" t="str">
        <f t="shared" si="4"/>
        <v/>
      </c>
      <c r="U175" s="30"/>
      <c r="V175" s="23" t="str">
        <f>IF(NOT(ISBLANK(K175)), N(L175) + N(R175) + N(P175) + IF(ISBLANK(U175), N(T175), N(U175)) + _xlfn.XLOOKUP("Kort", tblTilleggsvarerKort[Tilleggsvare], tblTilleggsvarerKort[Pris inkl. MVA], NA(), 0), "")</f>
        <v/>
      </c>
    </row>
    <row r="176" spans="1:22" ht="15" thickTop="1" thickBot="1" x14ac:dyDescent="0.3">
      <c r="A176" s="1"/>
      <c r="B176" s="24">
        <v>155</v>
      </c>
      <c r="C176" s="19"/>
      <c r="D176" s="19"/>
      <c r="E176" s="19"/>
      <c r="F176" s="20"/>
      <c r="G176" s="19"/>
      <c r="H176" s="32" t="s">
        <v>78</v>
      </c>
      <c r="I176" s="21"/>
      <c r="J176" s="27"/>
      <c r="K176" s="19"/>
      <c r="L176" s="23">
        <f>_xlfn.XLOOKUP(K176,tblProdukter[Produkt],tblProdukter[Pris inkl. MVA],"",0,1)</f>
        <v>0</v>
      </c>
      <c r="M176" s="19"/>
      <c r="N176" s="19"/>
      <c r="O176" s="22"/>
      <c r="P176" s="23" t="str">
        <f>_xlfn.XLOOKUP(O176,tblTilleggsvarer[Tilleggsvare],tblTilleggsvarer[Pris inkl. MVA],"",0,1)</f>
        <v/>
      </c>
      <c r="Q176" s="22"/>
      <c r="R176" s="23" t="str">
        <f>_xlfn.XLOOKUP(Q176,tblTilleggsvarer[Tilleggsvare],tblTilleggsvarer[Pris inkl. MVA],"",0,1)</f>
        <v/>
      </c>
      <c r="S176" s="41"/>
      <c r="T176" s="23" t="str">
        <f t="shared" si="4"/>
        <v/>
      </c>
      <c r="U176" s="30"/>
      <c r="V176" s="23" t="str">
        <f>IF(NOT(ISBLANK(K176)), N(L176) + N(R176) + N(P176) + IF(ISBLANK(U176), N(T176), N(U176)) + _xlfn.XLOOKUP("Kort", tblTilleggsvarerKort[Tilleggsvare], tblTilleggsvarerKort[Pris inkl. MVA], NA(), 0), "")</f>
        <v/>
      </c>
    </row>
    <row r="177" spans="1:22" ht="15" thickTop="1" thickBot="1" x14ac:dyDescent="0.3">
      <c r="A177" s="1"/>
      <c r="B177" s="24">
        <v>156</v>
      </c>
      <c r="C177" s="19"/>
      <c r="D177" s="19"/>
      <c r="E177" s="19"/>
      <c r="F177" s="20"/>
      <c r="G177" s="19"/>
      <c r="H177" s="32" t="s">
        <v>78</v>
      </c>
      <c r="I177" s="21"/>
      <c r="J177" s="27"/>
      <c r="K177" s="19"/>
      <c r="L177" s="23">
        <f>_xlfn.XLOOKUP(K177,tblProdukter[Produkt],tblProdukter[Pris inkl. MVA],"",0,1)</f>
        <v>0</v>
      </c>
      <c r="M177" s="19"/>
      <c r="N177" s="19"/>
      <c r="O177" s="22"/>
      <c r="P177" s="23" t="str">
        <f>_xlfn.XLOOKUP(O177,tblTilleggsvarer[Tilleggsvare],tblTilleggsvarer[Pris inkl. MVA],"",0,1)</f>
        <v/>
      </c>
      <c r="Q177" s="22"/>
      <c r="R177" s="23" t="str">
        <f>_xlfn.XLOOKUP(Q177,tblTilleggsvarer[Tilleggsvare],tblTilleggsvarer[Pris inkl. MVA],"",0,1)</f>
        <v/>
      </c>
      <c r="S177" s="41"/>
      <c r="T177" s="23" t="str">
        <f t="shared" si="4"/>
        <v/>
      </c>
      <c r="U177" s="30"/>
      <c r="V177" s="23" t="str">
        <f>IF(NOT(ISBLANK(K177)), N(L177) + N(R177) + N(P177) + IF(ISBLANK(U177), N(T177), N(U177)) + _xlfn.XLOOKUP("Kort", tblTilleggsvarerKort[Tilleggsvare], tblTilleggsvarerKort[Pris inkl. MVA], NA(), 0), "")</f>
        <v/>
      </c>
    </row>
    <row r="178" spans="1:22" ht="15" thickTop="1" thickBot="1" x14ac:dyDescent="0.3">
      <c r="A178" s="1"/>
      <c r="B178" s="24">
        <v>157</v>
      </c>
      <c r="C178" s="19"/>
      <c r="D178" s="19"/>
      <c r="E178" s="19"/>
      <c r="F178" s="20"/>
      <c r="G178" s="19"/>
      <c r="H178" s="32" t="s">
        <v>78</v>
      </c>
      <c r="I178" s="21"/>
      <c r="J178" s="27"/>
      <c r="K178" s="19"/>
      <c r="L178" s="23">
        <f>_xlfn.XLOOKUP(K178,tblProdukter[Produkt],tblProdukter[Pris inkl. MVA],"",0,1)</f>
        <v>0</v>
      </c>
      <c r="M178" s="19"/>
      <c r="N178" s="19"/>
      <c r="O178" s="22"/>
      <c r="P178" s="23" t="str">
        <f>_xlfn.XLOOKUP(O178,tblTilleggsvarer[Tilleggsvare],tblTilleggsvarer[Pris inkl. MVA],"",0,1)</f>
        <v/>
      </c>
      <c r="Q178" s="22"/>
      <c r="R178" s="23" t="str">
        <f>_xlfn.XLOOKUP(Q178,tblTilleggsvarer[Tilleggsvare],tblTilleggsvarer[Pris inkl. MVA],"",0,1)</f>
        <v/>
      </c>
      <c r="S178" s="41"/>
      <c r="T178" s="23" t="str">
        <f t="shared" si="4"/>
        <v/>
      </c>
      <c r="U178" s="30"/>
      <c r="V178" s="23" t="str">
        <f>IF(NOT(ISBLANK(K178)), N(L178) + N(R178) + N(P178) + IF(ISBLANK(U178), N(T178), N(U178)) + _xlfn.XLOOKUP("Kort", tblTilleggsvarerKort[Tilleggsvare], tblTilleggsvarerKort[Pris inkl. MVA], NA(), 0), "")</f>
        <v/>
      </c>
    </row>
    <row r="179" spans="1:22" ht="15" thickTop="1" thickBot="1" x14ac:dyDescent="0.3">
      <c r="A179" s="1"/>
      <c r="B179" s="24">
        <v>158</v>
      </c>
      <c r="C179" s="19"/>
      <c r="D179" s="19"/>
      <c r="E179" s="19"/>
      <c r="F179" s="20"/>
      <c r="G179" s="19"/>
      <c r="H179" s="32" t="s">
        <v>78</v>
      </c>
      <c r="I179" s="21"/>
      <c r="J179" s="27"/>
      <c r="K179" s="19"/>
      <c r="L179" s="23">
        <f>_xlfn.XLOOKUP(K179,tblProdukter[Produkt],tblProdukter[Pris inkl. MVA],"",0,1)</f>
        <v>0</v>
      </c>
      <c r="M179" s="19"/>
      <c r="N179" s="19"/>
      <c r="O179" s="22"/>
      <c r="P179" s="23" t="str">
        <f>_xlfn.XLOOKUP(O179,tblTilleggsvarer[Tilleggsvare],tblTilleggsvarer[Pris inkl. MVA],"",0,1)</f>
        <v/>
      </c>
      <c r="Q179" s="22"/>
      <c r="R179" s="23" t="str">
        <f>_xlfn.XLOOKUP(Q179,tblTilleggsvarer[Tilleggsvare],tblTilleggsvarer[Pris inkl. MVA],"",0,1)</f>
        <v/>
      </c>
      <c r="S179" s="41"/>
      <c r="T179" s="23" t="str">
        <f t="shared" si="4"/>
        <v/>
      </c>
      <c r="U179" s="30"/>
      <c r="V179" s="23" t="str">
        <f>IF(NOT(ISBLANK(K179)), N(L179) + N(R179) + N(P179) + IF(ISBLANK(U179), N(T179), N(U179)) + _xlfn.XLOOKUP("Kort", tblTilleggsvarerKort[Tilleggsvare], tblTilleggsvarerKort[Pris inkl. MVA], NA(), 0), "")</f>
        <v/>
      </c>
    </row>
    <row r="180" spans="1:22" ht="15" thickTop="1" thickBot="1" x14ac:dyDescent="0.3">
      <c r="A180" s="1"/>
      <c r="B180" s="24">
        <v>159</v>
      </c>
      <c r="C180" s="19"/>
      <c r="D180" s="19"/>
      <c r="E180" s="19"/>
      <c r="F180" s="20"/>
      <c r="G180" s="19"/>
      <c r="H180" s="32" t="s">
        <v>78</v>
      </c>
      <c r="I180" s="21"/>
      <c r="J180" s="27"/>
      <c r="K180" s="19"/>
      <c r="L180" s="23">
        <f>_xlfn.XLOOKUP(K180,tblProdukter[Produkt],tblProdukter[Pris inkl. MVA],"",0,1)</f>
        <v>0</v>
      </c>
      <c r="M180" s="19"/>
      <c r="N180" s="19"/>
      <c r="O180" s="22"/>
      <c r="P180" s="23" t="str">
        <f>_xlfn.XLOOKUP(O180,tblTilleggsvarer[Tilleggsvare],tblTilleggsvarer[Pris inkl. MVA],"",0,1)</f>
        <v/>
      </c>
      <c r="Q180" s="22"/>
      <c r="R180" s="23" t="str">
        <f>_xlfn.XLOOKUP(Q180,tblTilleggsvarer[Tilleggsvare],tblTilleggsvarer[Pris inkl. MVA],"",0,1)</f>
        <v/>
      </c>
      <c r="S180" s="41"/>
      <c r="T180" s="23" t="str">
        <f t="shared" si="4"/>
        <v/>
      </c>
      <c r="U180" s="30"/>
      <c r="V180" s="23" t="str">
        <f>IF(NOT(ISBLANK(K180)), N(L180) + N(R180) + N(P180) + IF(ISBLANK(U180), N(T180), N(U180)) + _xlfn.XLOOKUP("Kort", tblTilleggsvarerKort[Tilleggsvare], tblTilleggsvarerKort[Pris inkl. MVA], NA(), 0), "")</f>
        <v/>
      </c>
    </row>
    <row r="181" spans="1:22" ht="15" thickTop="1" thickBot="1" x14ac:dyDescent="0.3">
      <c r="A181" s="1"/>
      <c r="B181" s="24">
        <v>160</v>
      </c>
      <c r="C181" s="19"/>
      <c r="D181" s="19"/>
      <c r="E181" s="19"/>
      <c r="F181" s="20"/>
      <c r="G181" s="19"/>
      <c r="H181" s="32" t="s">
        <v>78</v>
      </c>
      <c r="I181" s="21"/>
      <c r="J181" s="27"/>
      <c r="K181" s="19"/>
      <c r="L181" s="23">
        <f>_xlfn.XLOOKUP(K181,tblProdukter[Produkt],tblProdukter[Pris inkl. MVA],"",0,1)</f>
        <v>0</v>
      </c>
      <c r="M181" s="19"/>
      <c r="N181" s="19"/>
      <c r="O181" s="22"/>
      <c r="P181" s="23" t="str">
        <f>_xlfn.XLOOKUP(O181,tblTilleggsvarer[Tilleggsvare],tblTilleggsvarer[Pris inkl. MVA],"",0,1)</f>
        <v/>
      </c>
      <c r="Q181" s="22"/>
      <c r="R181" s="23" t="str">
        <f>_xlfn.XLOOKUP(Q181,tblTilleggsvarer[Tilleggsvare],tblTilleggsvarer[Pris inkl. MVA],"",0,1)</f>
        <v/>
      </c>
      <c r="S181" s="41"/>
      <c r="T181" s="23" t="str">
        <f t="shared" si="4"/>
        <v/>
      </c>
      <c r="U181" s="30"/>
      <c r="V181" s="23" t="str">
        <f>IF(NOT(ISBLANK(K181)), N(L181) + N(R181) + N(P181) + IF(ISBLANK(U181), N(T181), N(U181)) + _xlfn.XLOOKUP("Kort", tblTilleggsvarerKort[Tilleggsvare], tblTilleggsvarerKort[Pris inkl. MVA], NA(), 0), "")</f>
        <v/>
      </c>
    </row>
    <row r="182" spans="1:22" ht="15" thickTop="1" thickBot="1" x14ac:dyDescent="0.3">
      <c r="A182" s="1"/>
      <c r="B182" s="24">
        <v>161</v>
      </c>
      <c r="C182" s="19"/>
      <c r="D182" s="19"/>
      <c r="E182" s="19"/>
      <c r="F182" s="20"/>
      <c r="G182" s="19"/>
      <c r="H182" s="32" t="s">
        <v>78</v>
      </c>
      <c r="I182" s="21"/>
      <c r="J182" s="27"/>
      <c r="K182" s="19"/>
      <c r="L182" s="23">
        <f>_xlfn.XLOOKUP(K182,tblProdukter[Produkt],tblProdukter[Pris inkl. MVA],"",0,1)</f>
        <v>0</v>
      </c>
      <c r="M182" s="19"/>
      <c r="N182" s="19"/>
      <c r="O182" s="22"/>
      <c r="P182" s="23" t="str">
        <f>_xlfn.XLOOKUP(O182,tblTilleggsvarer[Tilleggsvare],tblTilleggsvarer[Pris inkl. MVA],"",0,1)</f>
        <v/>
      </c>
      <c r="Q182" s="22"/>
      <c r="R182" s="23" t="str">
        <f>_xlfn.XLOOKUP(Q182,tblTilleggsvarer[Tilleggsvare],tblTilleggsvarer[Pris inkl. MVA],"",0,1)</f>
        <v/>
      </c>
      <c r="S182" s="41"/>
      <c r="T182" s="23" t="str">
        <f t="shared" ref="T182:T213" si="5">IF(OR(NOT(ISBLANK(K182)), NOT(ISBLANK(O182))), cellFrakt, "")</f>
        <v/>
      </c>
      <c r="U182" s="30"/>
      <c r="V182" s="23" t="str">
        <f>IF(NOT(ISBLANK(K182)), N(L182) + N(R182) + N(P182) + IF(ISBLANK(U182), N(T182), N(U182)) + _xlfn.XLOOKUP("Kort", tblTilleggsvarerKort[Tilleggsvare], tblTilleggsvarerKort[Pris inkl. MVA], NA(), 0), "")</f>
        <v/>
      </c>
    </row>
    <row r="183" spans="1:22" ht="15" thickTop="1" thickBot="1" x14ac:dyDescent="0.3">
      <c r="A183" s="1"/>
      <c r="B183" s="24">
        <v>162</v>
      </c>
      <c r="C183" s="19"/>
      <c r="D183" s="19"/>
      <c r="E183" s="19"/>
      <c r="F183" s="20"/>
      <c r="G183" s="19"/>
      <c r="H183" s="32" t="s">
        <v>78</v>
      </c>
      <c r="I183" s="21"/>
      <c r="J183" s="27"/>
      <c r="K183" s="19"/>
      <c r="L183" s="23">
        <f>_xlfn.XLOOKUP(K183,tblProdukter[Produkt],tblProdukter[Pris inkl. MVA],"",0,1)</f>
        <v>0</v>
      </c>
      <c r="M183" s="19"/>
      <c r="N183" s="19"/>
      <c r="O183" s="22"/>
      <c r="P183" s="23" t="str">
        <f>_xlfn.XLOOKUP(O183,tblTilleggsvarer[Tilleggsvare],tblTilleggsvarer[Pris inkl. MVA],"",0,1)</f>
        <v/>
      </c>
      <c r="Q183" s="22"/>
      <c r="R183" s="23" t="str">
        <f>_xlfn.XLOOKUP(Q183,tblTilleggsvarer[Tilleggsvare],tblTilleggsvarer[Pris inkl. MVA],"",0,1)</f>
        <v/>
      </c>
      <c r="S183" s="41"/>
      <c r="T183" s="23" t="str">
        <f t="shared" si="5"/>
        <v/>
      </c>
      <c r="U183" s="30"/>
      <c r="V183" s="23" t="str">
        <f>IF(NOT(ISBLANK(K183)), N(L183) + N(R183) + N(P183) + IF(ISBLANK(U183), N(T183), N(U183)) + _xlfn.XLOOKUP("Kort", tblTilleggsvarerKort[Tilleggsvare], tblTilleggsvarerKort[Pris inkl. MVA], NA(), 0), "")</f>
        <v/>
      </c>
    </row>
    <row r="184" spans="1:22" ht="15" thickTop="1" thickBot="1" x14ac:dyDescent="0.3">
      <c r="A184" s="1"/>
      <c r="B184" s="24">
        <v>163</v>
      </c>
      <c r="C184" s="19"/>
      <c r="D184" s="19"/>
      <c r="E184" s="19"/>
      <c r="F184" s="20"/>
      <c r="G184" s="19"/>
      <c r="H184" s="32" t="s">
        <v>78</v>
      </c>
      <c r="I184" s="21"/>
      <c r="J184" s="27"/>
      <c r="K184" s="19"/>
      <c r="L184" s="23">
        <f>_xlfn.XLOOKUP(K184,tblProdukter[Produkt],tblProdukter[Pris inkl. MVA],"",0,1)</f>
        <v>0</v>
      </c>
      <c r="M184" s="19"/>
      <c r="N184" s="19"/>
      <c r="O184" s="22"/>
      <c r="P184" s="23" t="str">
        <f>_xlfn.XLOOKUP(O184,tblTilleggsvarer[Tilleggsvare],tblTilleggsvarer[Pris inkl. MVA],"",0,1)</f>
        <v/>
      </c>
      <c r="Q184" s="22"/>
      <c r="R184" s="23" t="str">
        <f>_xlfn.XLOOKUP(Q184,tblTilleggsvarer[Tilleggsvare],tblTilleggsvarer[Pris inkl. MVA],"",0,1)</f>
        <v/>
      </c>
      <c r="S184" s="41"/>
      <c r="T184" s="23" t="str">
        <f t="shared" si="5"/>
        <v/>
      </c>
      <c r="U184" s="30"/>
      <c r="V184" s="23" t="str">
        <f>IF(NOT(ISBLANK(K184)), N(L184) + N(R184) + N(P184) + IF(ISBLANK(U184), N(T184), N(U184)) + _xlfn.XLOOKUP("Kort", tblTilleggsvarerKort[Tilleggsvare], tblTilleggsvarerKort[Pris inkl. MVA], NA(), 0), "")</f>
        <v/>
      </c>
    </row>
    <row r="185" spans="1:22" ht="15" thickTop="1" thickBot="1" x14ac:dyDescent="0.3">
      <c r="A185" s="1"/>
      <c r="B185" s="24">
        <v>164</v>
      </c>
      <c r="C185" s="19"/>
      <c r="D185" s="19"/>
      <c r="E185" s="19"/>
      <c r="F185" s="20"/>
      <c r="G185" s="19"/>
      <c r="H185" s="32" t="s">
        <v>78</v>
      </c>
      <c r="I185" s="21"/>
      <c r="J185" s="27"/>
      <c r="K185" s="19"/>
      <c r="L185" s="23">
        <f>_xlfn.XLOOKUP(K185,tblProdukter[Produkt],tblProdukter[Pris inkl. MVA],"",0,1)</f>
        <v>0</v>
      </c>
      <c r="M185" s="19"/>
      <c r="N185" s="19"/>
      <c r="O185" s="22"/>
      <c r="P185" s="23" t="str">
        <f>_xlfn.XLOOKUP(O185,tblTilleggsvarer[Tilleggsvare],tblTilleggsvarer[Pris inkl. MVA],"",0,1)</f>
        <v/>
      </c>
      <c r="Q185" s="22"/>
      <c r="R185" s="23" t="str">
        <f>_xlfn.XLOOKUP(Q185,tblTilleggsvarer[Tilleggsvare],tblTilleggsvarer[Pris inkl. MVA],"",0,1)</f>
        <v/>
      </c>
      <c r="S185" s="41"/>
      <c r="T185" s="23" t="str">
        <f t="shared" si="5"/>
        <v/>
      </c>
      <c r="U185" s="30"/>
      <c r="V185" s="23" t="str">
        <f>IF(NOT(ISBLANK(K185)), N(L185) + N(R185) + N(P185) + IF(ISBLANK(U185), N(T185), N(U185)) + _xlfn.XLOOKUP("Kort", tblTilleggsvarerKort[Tilleggsvare], tblTilleggsvarerKort[Pris inkl. MVA], NA(), 0), "")</f>
        <v/>
      </c>
    </row>
    <row r="186" spans="1:22" ht="15" thickTop="1" thickBot="1" x14ac:dyDescent="0.3">
      <c r="A186" s="1"/>
      <c r="B186" s="24">
        <v>165</v>
      </c>
      <c r="C186" s="19"/>
      <c r="D186" s="19"/>
      <c r="E186" s="19"/>
      <c r="F186" s="20"/>
      <c r="G186" s="19"/>
      <c r="H186" s="32" t="s">
        <v>78</v>
      </c>
      <c r="I186" s="21"/>
      <c r="J186" s="27"/>
      <c r="K186" s="19"/>
      <c r="L186" s="23">
        <f>_xlfn.XLOOKUP(K186,tblProdukter[Produkt],tblProdukter[Pris inkl. MVA],"",0,1)</f>
        <v>0</v>
      </c>
      <c r="M186" s="19"/>
      <c r="N186" s="19"/>
      <c r="O186" s="22"/>
      <c r="P186" s="23" t="str">
        <f>_xlfn.XLOOKUP(O186,tblTilleggsvarer[Tilleggsvare],tblTilleggsvarer[Pris inkl. MVA],"",0,1)</f>
        <v/>
      </c>
      <c r="Q186" s="22"/>
      <c r="R186" s="23" t="str">
        <f>_xlfn.XLOOKUP(Q186,tblTilleggsvarer[Tilleggsvare],tblTilleggsvarer[Pris inkl. MVA],"",0,1)</f>
        <v/>
      </c>
      <c r="S186" s="41"/>
      <c r="T186" s="23" t="str">
        <f t="shared" si="5"/>
        <v/>
      </c>
      <c r="U186" s="30"/>
      <c r="V186" s="23" t="str">
        <f>IF(NOT(ISBLANK(K186)), N(L186) + N(R186) + N(P186) + IF(ISBLANK(U186), N(T186), N(U186)) + _xlfn.XLOOKUP("Kort", tblTilleggsvarerKort[Tilleggsvare], tblTilleggsvarerKort[Pris inkl. MVA], NA(), 0), "")</f>
        <v/>
      </c>
    </row>
    <row r="187" spans="1:22" ht="15" thickTop="1" thickBot="1" x14ac:dyDescent="0.3">
      <c r="A187" s="1"/>
      <c r="B187" s="24">
        <v>166</v>
      </c>
      <c r="C187" s="19"/>
      <c r="D187" s="19"/>
      <c r="E187" s="19"/>
      <c r="F187" s="20"/>
      <c r="G187" s="19"/>
      <c r="H187" s="32" t="s">
        <v>78</v>
      </c>
      <c r="I187" s="21"/>
      <c r="J187" s="27"/>
      <c r="K187" s="19"/>
      <c r="L187" s="23">
        <f>_xlfn.XLOOKUP(K187,tblProdukter[Produkt],tblProdukter[Pris inkl. MVA],"",0,1)</f>
        <v>0</v>
      </c>
      <c r="M187" s="19"/>
      <c r="N187" s="19"/>
      <c r="O187" s="22"/>
      <c r="P187" s="23" t="str">
        <f>_xlfn.XLOOKUP(O187,tblTilleggsvarer[Tilleggsvare],tblTilleggsvarer[Pris inkl. MVA],"",0,1)</f>
        <v/>
      </c>
      <c r="Q187" s="22"/>
      <c r="R187" s="23" t="str">
        <f>_xlfn.XLOOKUP(Q187,tblTilleggsvarer[Tilleggsvare],tblTilleggsvarer[Pris inkl. MVA],"",0,1)</f>
        <v/>
      </c>
      <c r="S187" s="41"/>
      <c r="T187" s="23" t="str">
        <f t="shared" si="5"/>
        <v/>
      </c>
      <c r="U187" s="30"/>
      <c r="V187" s="23" t="str">
        <f>IF(NOT(ISBLANK(K187)), N(L187) + N(R187) + N(P187) + IF(ISBLANK(U187), N(T187), N(U187)) + _xlfn.XLOOKUP("Kort", tblTilleggsvarerKort[Tilleggsvare], tblTilleggsvarerKort[Pris inkl. MVA], NA(), 0), "")</f>
        <v/>
      </c>
    </row>
    <row r="188" spans="1:22" ht="15" thickTop="1" thickBot="1" x14ac:dyDescent="0.3">
      <c r="A188" s="1"/>
      <c r="B188" s="24">
        <v>167</v>
      </c>
      <c r="C188" s="19"/>
      <c r="D188" s="19"/>
      <c r="E188" s="19"/>
      <c r="F188" s="20"/>
      <c r="G188" s="19"/>
      <c r="H188" s="32" t="s">
        <v>78</v>
      </c>
      <c r="I188" s="21"/>
      <c r="J188" s="27"/>
      <c r="K188" s="19"/>
      <c r="L188" s="23">
        <f>_xlfn.XLOOKUP(K188,tblProdukter[Produkt],tblProdukter[Pris inkl. MVA],"",0,1)</f>
        <v>0</v>
      </c>
      <c r="M188" s="19"/>
      <c r="N188" s="19"/>
      <c r="O188" s="22"/>
      <c r="P188" s="23" t="str">
        <f>_xlfn.XLOOKUP(O188,tblTilleggsvarer[Tilleggsvare],tblTilleggsvarer[Pris inkl. MVA],"",0,1)</f>
        <v/>
      </c>
      <c r="Q188" s="22"/>
      <c r="R188" s="23" t="str">
        <f>_xlfn.XLOOKUP(Q188,tblTilleggsvarer[Tilleggsvare],tblTilleggsvarer[Pris inkl. MVA],"",0,1)</f>
        <v/>
      </c>
      <c r="S188" s="41"/>
      <c r="T188" s="23" t="str">
        <f t="shared" si="5"/>
        <v/>
      </c>
      <c r="U188" s="30"/>
      <c r="V188" s="23" t="str">
        <f>IF(NOT(ISBLANK(K188)), N(L188) + N(R188) + N(P188) + IF(ISBLANK(U188), N(T188), N(U188)) + _xlfn.XLOOKUP("Kort", tblTilleggsvarerKort[Tilleggsvare], tblTilleggsvarerKort[Pris inkl. MVA], NA(), 0), "")</f>
        <v/>
      </c>
    </row>
    <row r="189" spans="1:22" ht="15" thickTop="1" thickBot="1" x14ac:dyDescent="0.3">
      <c r="A189" s="1"/>
      <c r="B189" s="24">
        <v>168</v>
      </c>
      <c r="C189" s="19"/>
      <c r="D189" s="19"/>
      <c r="E189" s="19"/>
      <c r="F189" s="20"/>
      <c r="G189" s="19"/>
      <c r="H189" s="32" t="s">
        <v>78</v>
      </c>
      <c r="I189" s="21"/>
      <c r="J189" s="27"/>
      <c r="K189" s="19"/>
      <c r="L189" s="23">
        <f>_xlfn.XLOOKUP(K189,tblProdukter[Produkt],tblProdukter[Pris inkl. MVA],"",0,1)</f>
        <v>0</v>
      </c>
      <c r="M189" s="19"/>
      <c r="N189" s="19"/>
      <c r="O189" s="22"/>
      <c r="P189" s="23" t="str">
        <f>_xlfn.XLOOKUP(O189,tblTilleggsvarer[Tilleggsvare],tblTilleggsvarer[Pris inkl. MVA],"",0,1)</f>
        <v/>
      </c>
      <c r="Q189" s="22"/>
      <c r="R189" s="23" t="str">
        <f>_xlfn.XLOOKUP(Q189,tblTilleggsvarer[Tilleggsvare],tblTilleggsvarer[Pris inkl. MVA],"",0,1)</f>
        <v/>
      </c>
      <c r="S189" s="41"/>
      <c r="T189" s="23" t="str">
        <f t="shared" si="5"/>
        <v/>
      </c>
      <c r="U189" s="30"/>
      <c r="V189" s="23" t="str">
        <f>IF(NOT(ISBLANK(K189)), N(L189) + N(R189) + N(P189) + IF(ISBLANK(U189), N(T189), N(U189)) + _xlfn.XLOOKUP("Kort", tblTilleggsvarerKort[Tilleggsvare], tblTilleggsvarerKort[Pris inkl. MVA], NA(), 0), "")</f>
        <v/>
      </c>
    </row>
    <row r="190" spans="1:22" ht="15" thickTop="1" thickBot="1" x14ac:dyDescent="0.3">
      <c r="A190" s="1"/>
      <c r="B190" s="24">
        <v>169</v>
      </c>
      <c r="C190" s="19"/>
      <c r="D190" s="19"/>
      <c r="E190" s="19"/>
      <c r="F190" s="20"/>
      <c r="G190" s="19"/>
      <c r="H190" s="32" t="s">
        <v>78</v>
      </c>
      <c r="I190" s="21"/>
      <c r="J190" s="27"/>
      <c r="K190" s="19"/>
      <c r="L190" s="23">
        <f>_xlfn.XLOOKUP(K190,tblProdukter[Produkt],tblProdukter[Pris inkl. MVA],"",0,1)</f>
        <v>0</v>
      </c>
      <c r="M190" s="19"/>
      <c r="N190" s="19"/>
      <c r="O190" s="22"/>
      <c r="P190" s="23" t="str">
        <f>_xlfn.XLOOKUP(O190,tblTilleggsvarer[Tilleggsvare],tblTilleggsvarer[Pris inkl. MVA],"",0,1)</f>
        <v/>
      </c>
      <c r="Q190" s="22"/>
      <c r="R190" s="23" t="str">
        <f>_xlfn.XLOOKUP(Q190,tblTilleggsvarer[Tilleggsvare],tblTilleggsvarer[Pris inkl. MVA],"",0,1)</f>
        <v/>
      </c>
      <c r="S190" s="41"/>
      <c r="T190" s="23" t="str">
        <f t="shared" si="5"/>
        <v/>
      </c>
      <c r="U190" s="30"/>
      <c r="V190" s="23" t="str">
        <f>IF(NOT(ISBLANK(K190)), N(L190) + N(R190) + N(P190) + IF(ISBLANK(U190), N(T190), N(U190)) + _xlfn.XLOOKUP("Kort", tblTilleggsvarerKort[Tilleggsvare], tblTilleggsvarerKort[Pris inkl. MVA], NA(), 0), "")</f>
        <v/>
      </c>
    </row>
    <row r="191" spans="1:22" ht="15" thickTop="1" thickBot="1" x14ac:dyDescent="0.3">
      <c r="A191" s="1"/>
      <c r="B191" s="24">
        <v>170</v>
      </c>
      <c r="C191" s="19"/>
      <c r="D191" s="19"/>
      <c r="E191" s="19"/>
      <c r="F191" s="20"/>
      <c r="G191" s="19"/>
      <c r="H191" s="32" t="s">
        <v>78</v>
      </c>
      <c r="I191" s="21"/>
      <c r="J191" s="27"/>
      <c r="K191" s="19"/>
      <c r="L191" s="23">
        <f>_xlfn.XLOOKUP(K191,tblProdukter[Produkt],tblProdukter[Pris inkl. MVA],"",0,1)</f>
        <v>0</v>
      </c>
      <c r="M191" s="19"/>
      <c r="N191" s="19"/>
      <c r="O191" s="22"/>
      <c r="P191" s="23" t="str">
        <f>_xlfn.XLOOKUP(O191,tblTilleggsvarer[Tilleggsvare],tblTilleggsvarer[Pris inkl. MVA],"",0,1)</f>
        <v/>
      </c>
      <c r="Q191" s="22"/>
      <c r="R191" s="23" t="str">
        <f>_xlfn.XLOOKUP(Q191,tblTilleggsvarer[Tilleggsvare],tblTilleggsvarer[Pris inkl. MVA],"",0,1)</f>
        <v/>
      </c>
      <c r="S191" s="41"/>
      <c r="T191" s="23" t="str">
        <f t="shared" si="5"/>
        <v/>
      </c>
      <c r="U191" s="30"/>
      <c r="V191" s="23" t="str">
        <f>IF(NOT(ISBLANK(K191)), N(L191) + N(R191) + N(P191) + IF(ISBLANK(U191), N(T191), N(U191)) + _xlfn.XLOOKUP("Kort", tblTilleggsvarerKort[Tilleggsvare], tblTilleggsvarerKort[Pris inkl. MVA], NA(), 0), "")</f>
        <v/>
      </c>
    </row>
    <row r="192" spans="1:22" ht="15" thickTop="1" thickBot="1" x14ac:dyDescent="0.3">
      <c r="A192" s="1"/>
      <c r="B192" s="24">
        <v>171</v>
      </c>
      <c r="C192" s="19"/>
      <c r="D192" s="19"/>
      <c r="E192" s="19"/>
      <c r="F192" s="20"/>
      <c r="G192" s="19"/>
      <c r="H192" s="32" t="s">
        <v>78</v>
      </c>
      <c r="I192" s="21"/>
      <c r="J192" s="27"/>
      <c r="K192" s="19"/>
      <c r="L192" s="23">
        <f>_xlfn.XLOOKUP(K192,tblProdukter[Produkt],tblProdukter[Pris inkl. MVA],"",0,1)</f>
        <v>0</v>
      </c>
      <c r="M192" s="19"/>
      <c r="N192" s="19"/>
      <c r="O192" s="22"/>
      <c r="P192" s="23" t="str">
        <f>_xlfn.XLOOKUP(O192,tblTilleggsvarer[Tilleggsvare],tblTilleggsvarer[Pris inkl. MVA],"",0,1)</f>
        <v/>
      </c>
      <c r="Q192" s="22"/>
      <c r="R192" s="23" t="str">
        <f>_xlfn.XLOOKUP(Q192,tblTilleggsvarer[Tilleggsvare],tblTilleggsvarer[Pris inkl. MVA],"",0,1)</f>
        <v/>
      </c>
      <c r="S192" s="41"/>
      <c r="T192" s="23" t="str">
        <f t="shared" si="5"/>
        <v/>
      </c>
      <c r="U192" s="30"/>
      <c r="V192" s="23" t="str">
        <f>IF(NOT(ISBLANK(K192)), N(L192) + N(R192) + N(P192) + IF(ISBLANK(U192), N(T192), N(U192)) + _xlfn.XLOOKUP("Kort", tblTilleggsvarerKort[Tilleggsvare], tblTilleggsvarerKort[Pris inkl. MVA], NA(), 0), "")</f>
        <v/>
      </c>
    </row>
    <row r="193" spans="1:22" ht="15" thickTop="1" thickBot="1" x14ac:dyDescent="0.3">
      <c r="A193" s="1"/>
      <c r="B193" s="24">
        <v>172</v>
      </c>
      <c r="C193" s="19"/>
      <c r="D193" s="19"/>
      <c r="E193" s="19"/>
      <c r="F193" s="20"/>
      <c r="G193" s="19"/>
      <c r="H193" s="32" t="s">
        <v>78</v>
      </c>
      <c r="I193" s="21"/>
      <c r="J193" s="27"/>
      <c r="K193" s="19"/>
      <c r="L193" s="23">
        <f>_xlfn.XLOOKUP(K193,tblProdukter[Produkt],tblProdukter[Pris inkl. MVA],"",0,1)</f>
        <v>0</v>
      </c>
      <c r="M193" s="19"/>
      <c r="N193" s="19"/>
      <c r="O193" s="22"/>
      <c r="P193" s="23" t="str">
        <f>_xlfn.XLOOKUP(O193,tblTilleggsvarer[Tilleggsvare],tblTilleggsvarer[Pris inkl. MVA],"",0,1)</f>
        <v/>
      </c>
      <c r="Q193" s="22"/>
      <c r="R193" s="23" t="str">
        <f>_xlfn.XLOOKUP(Q193,tblTilleggsvarer[Tilleggsvare],tblTilleggsvarer[Pris inkl. MVA],"",0,1)</f>
        <v/>
      </c>
      <c r="S193" s="41"/>
      <c r="T193" s="23" t="str">
        <f t="shared" si="5"/>
        <v/>
      </c>
      <c r="U193" s="30"/>
      <c r="V193" s="23" t="str">
        <f>IF(NOT(ISBLANK(K193)), N(L193) + N(R193) + N(P193) + IF(ISBLANK(U193), N(T193), N(U193)) + _xlfn.XLOOKUP("Kort", tblTilleggsvarerKort[Tilleggsvare], tblTilleggsvarerKort[Pris inkl. MVA], NA(), 0), "")</f>
        <v/>
      </c>
    </row>
    <row r="194" spans="1:22" ht="15" thickTop="1" thickBot="1" x14ac:dyDescent="0.3">
      <c r="A194" s="1"/>
      <c r="B194" s="24">
        <v>173</v>
      </c>
      <c r="C194" s="19"/>
      <c r="D194" s="19"/>
      <c r="E194" s="19"/>
      <c r="F194" s="20"/>
      <c r="G194" s="19"/>
      <c r="H194" s="32" t="s">
        <v>78</v>
      </c>
      <c r="I194" s="21"/>
      <c r="J194" s="27"/>
      <c r="K194" s="19"/>
      <c r="L194" s="23">
        <f>_xlfn.XLOOKUP(K194,tblProdukter[Produkt],tblProdukter[Pris inkl. MVA],"",0,1)</f>
        <v>0</v>
      </c>
      <c r="M194" s="19"/>
      <c r="N194" s="19"/>
      <c r="O194" s="22"/>
      <c r="P194" s="23" t="str">
        <f>_xlfn.XLOOKUP(O194,tblTilleggsvarer[Tilleggsvare],tblTilleggsvarer[Pris inkl. MVA],"",0,1)</f>
        <v/>
      </c>
      <c r="Q194" s="22"/>
      <c r="R194" s="23" t="str">
        <f>_xlfn.XLOOKUP(Q194,tblTilleggsvarer[Tilleggsvare],tblTilleggsvarer[Pris inkl. MVA],"",0,1)</f>
        <v/>
      </c>
      <c r="S194" s="41"/>
      <c r="T194" s="23" t="str">
        <f t="shared" si="5"/>
        <v/>
      </c>
      <c r="U194" s="30"/>
      <c r="V194" s="23" t="str">
        <f>IF(NOT(ISBLANK(K194)), N(L194) + N(R194) + N(P194) + IF(ISBLANK(U194), N(T194), N(U194)) + _xlfn.XLOOKUP("Kort", tblTilleggsvarerKort[Tilleggsvare], tblTilleggsvarerKort[Pris inkl. MVA], NA(), 0), "")</f>
        <v/>
      </c>
    </row>
    <row r="195" spans="1:22" ht="15" thickTop="1" thickBot="1" x14ac:dyDescent="0.3">
      <c r="A195" s="1"/>
      <c r="B195" s="24">
        <v>174</v>
      </c>
      <c r="C195" s="19"/>
      <c r="D195" s="19"/>
      <c r="E195" s="19"/>
      <c r="F195" s="20"/>
      <c r="G195" s="19"/>
      <c r="H195" s="32" t="s">
        <v>78</v>
      </c>
      <c r="I195" s="21"/>
      <c r="J195" s="27"/>
      <c r="K195" s="19"/>
      <c r="L195" s="23">
        <f>_xlfn.XLOOKUP(K195,tblProdukter[Produkt],tblProdukter[Pris inkl. MVA],"",0,1)</f>
        <v>0</v>
      </c>
      <c r="M195" s="19"/>
      <c r="N195" s="19"/>
      <c r="O195" s="22"/>
      <c r="P195" s="23" t="str">
        <f>_xlfn.XLOOKUP(O195,tblTilleggsvarer[Tilleggsvare],tblTilleggsvarer[Pris inkl. MVA],"",0,1)</f>
        <v/>
      </c>
      <c r="Q195" s="22"/>
      <c r="R195" s="23" t="str">
        <f>_xlfn.XLOOKUP(Q195,tblTilleggsvarer[Tilleggsvare],tblTilleggsvarer[Pris inkl. MVA],"",0,1)</f>
        <v/>
      </c>
      <c r="S195" s="41"/>
      <c r="T195" s="23" t="str">
        <f t="shared" si="5"/>
        <v/>
      </c>
      <c r="U195" s="30"/>
      <c r="V195" s="23" t="str">
        <f>IF(NOT(ISBLANK(K195)), N(L195) + N(R195) + N(P195) + IF(ISBLANK(U195), N(T195), N(U195)) + _xlfn.XLOOKUP("Kort", tblTilleggsvarerKort[Tilleggsvare], tblTilleggsvarerKort[Pris inkl. MVA], NA(), 0), "")</f>
        <v/>
      </c>
    </row>
    <row r="196" spans="1:22" ht="15" thickTop="1" thickBot="1" x14ac:dyDescent="0.3">
      <c r="A196" s="1"/>
      <c r="B196" s="24">
        <v>175</v>
      </c>
      <c r="C196" s="19"/>
      <c r="D196" s="19"/>
      <c r="E196" s="19"/>
      <c r="F196" s="20"/>
      <c r="G196" s="19"/>
      <c r="H196" s="32" t="s">
        <v>78</v>
      </c>
      <c r="I196" s="21"/>
      <c r="J196" s="27"/>
      <c r="K196" s="19"/>
      <c r="L196" s="23">
        <f>_xlfn.XLOOKUP(K196,tblProdukter[Produkt],tblProdukter[Pris inkl. MVA],"",0,1)</f>
        <v>0</v>
      </c>
      <c r="M196" s="19"/>
      <c r="N196" s="19"/>
      <c r="O196" s="22"/>
      <c r="P196" s="23" t="str">
        <f>_xlfn.XLOOKUP(O196,tblTilleggsvarer[Tilleggsvare],tblTilleggsvarer[Pris inkl. MVA],"",0,1)</f>
        <v/>
      </c>
      <c r="Q196" s="22"/>
      <c r="R196" s="23" t="str">
        <f>_xlfn.XLOOKUP(Q196,tblTilleggsvarer[Tilleggsvare],tblTilleggsvarer[Pris inkl. MVA],"",0,1)</f>
        <v/>
      </c>
      <c r="S196" s="41"/>
      <c r="T196" s="23" t="str">
        <f t="shared" si="5"/>
        <v/>
      </c>
      <c r="U196" s="30"/>
      <c r="V196" s="23" t="str">
        <f>IF(NOT(ISBLANK(K196)), N(L196) + N(R196) + N(P196) + IF(ISBLANK(U196), N(T196), N(U196)) + _xlfn.XLOOKUP("Kort", tblTilleggsvarerKort[Tilleggsvare], tblTilleggsvarerKort[Pris inkl. MVA], NA(), 0), "")</f>
        <v/>
      </c>
    </row>
    <row r="197" spans="1:22" ht="15" thickTop="1" thickBot="1" x14ac:dyDescent="0.3">
      <c r="A197" s="1"/>
      <c r="B197" s="24">
        <v>176</v>
      </c>
      <c r="C197" s="19"/>
      <c r="D197" s="19"/>
      <c r="E197" s="19"/>
      <c r="F197" s="20"/>
      <c r="G197" s="19"/>
      <c r="H197" s="32" t="s">
        <v>78</v>
      </c>
      <c r="I197" s="21"/>
      <c r="J197" s="27"/>
      <c r="K197" s="19"/>
      <c r="L197" s="23">
        <f>_xlfn.XLOOKUP(K197,tblProdukter[Produkt],tblProdukter[Pris inkl. MVA],"",0,1)</f>
        <v>0</v>
      </c>
      <c r="M197" s="19"/>
      <c r="N197" s="19"/>
      <c r="O197" s="22"/>
      <c r="P197" s="23" t="str">
        <f>_xlfn.XLOOKUP(O197,tblTilleggsvarer[Tilleggsvare],tblTilleggsvarer[Pris inkl. MVA],"",0,1)</f>
        <v/>
      </c>
      <c r="Q197" s="22"/>
      <c r="R197" s="23" t="str">
        <f>_xlfn.XLOOKUP(Q197,tblTilleggsvarer[Tilleggsvare],tblTilleggsvarer[Pris inkl. MVA],"",0,1)</f>
        <v/>
      </c>
      <c r="S197" s="41"/>
      <c r="T197" s="23" t="str">
        <f t="shared" si="5"/>
        <v/>
      </c>
      <c r="U197" s="30"/>
      <c r="V197" s="23" t="str">
        <f>IF(NOT(ISBLANK(K197)), N(L197) + N(R197) + N(P197) + IF(ISBLANK(U197), N(T197), N(U197)) + _xlfn.XLOOKUP("Kort", tblTilleggsvarerKort[Tilleggsvare], tblTilleggsvarerKort[Pris inkl. MVA], NA(), 0), "")</f>
        <v/>
      </c>
    </row>
    <row r="198" spans="1:22" ht="15" thickTop="1" thickBot="1" x14ac:dyDescent="0.3">
      <c r="A198" s="1"/>
      <c r="B198" s="24">
        <v>177</v>
      </c>
      <c r="C198" s="19"/>
      <c r="D198" s="19"/>
      <c r="E198" s="19"/>
      <c r="F198" s="20"/>
      <c r="G198" s="19"/>
      <c r="H198" s="32" t="s">
        <v>78</v>
      </c>
      <c r="I198" s="21"/>
      <c r="J198" s="27"/>
      <c r="K198" s="19"/>
      <c r="L198" s="23">
        <f>_xlfn.XLOOKUP(K198,tblProdukter[Produkt],tblProdukter[Pris inkl. MVA],"",0,1)</f>
        <v>0</v>
      </c>
      <c r="M198" s="19"/>
      <c r="N198" s="19"/>
      <c r="O198" s="22"/>
      <c r="P198" s="23" t="str">
        <f>_xlfn.XLOOKUP(O198,tblTilleggsvarer[Tilleggsvare],tblTilleggsvarer[Pris inkl. MVA],"",0,1)</f>
        <v/>
      </c>
      <c r="Q198" s="22"/>
      <c r="R198" s="23" t="str">
        <f>_xlfn.XLOOKUP(Q198,tblTilleggsvarer[Tilleggsvare],tblTilleggsvarer[Pris inkl. MVA],"",0,1)</f>
        <v/>
      </c>
      <c r="S198" s="41"/>
      <c r="T198" s="23" t="str">
        <f t="shared" si="5"/>
        <v/>
      </c>
      <c r="U198" s="30"/>
      <c r="V198" s="23" t="str">
        <f>IF(NOT(ISBLANK(K198)), N(L198) + N(R198) + N(P198) + IF(ISBLANK(U198), N(T198), N(U198)) + _xlfn.XLOOKUP("Kort", tblTilleggsvarerKort[Tilleggsvare], tblTilleggsvarerKort[Pris inkl. MVA], NA(), 0), "")</f>
        <v/>
      </c>
    </row>
    <row r="199" spans="1:22" ht="15" thickTop="1" thickBot="1" x14ac:dyDescent="0.3">
      <c r="A199" s="1"/>
      <c r="B199" s="24">
        <v>178</v>
      </c>
      <c r="C199" s="19"/>
      <c r="D199" s="19"/>
      <c r="E199" s="19"/>
      <c r="F199" s="20"/>
      <c r="G199" s="19"/>
      <c r="H199" s="32" t="s">
        <v>78</v>
      </c>
      <c r="I199" s="21"/>
      <c r="J199" s="27"/>
      <c r="K199" s="19"/>
      <c r="L199" s="23">
        <f>_xlfn.XLOOKUP(K199,tblProdukter[Produkt],tblProdukter[Pris inkl. MVA],"",0,1)</f>
        <v>0</v>
      </c>
      <c r="M199" s="19"/>
      <c r="N199" s="19"/>
      <c r="O199" s="22"/>
      <c r="P199" s="23" t="str">
        <f>_xlfn.XLOOKUP(O199,tblTilleggsvarer[Tilleggsvare],tblTilleggsvarer[Pris inkl. MVA],"",0,1)</f>
        <v/>
      </c>
      <c r="Q199" s="22"/>
      <c r="R199" s="23" t="str">
        <f>_xlfn.XLOOKUP(Q199,tblTilleggsvarer[Tilleggsvare],tblTilleggsvarer[Pris inkl. MVA],"",0,1)</f>
        <v/>
      </c>
      <c r="S199" s="41"/>
      <c r="T199" s="23" t="str">
        <f t="shared" si="5"/>
        <v/>
      </c>
      <c r="U199" s="30"/>
      <c r="V199" s="23" t="str">
        <f>IF(NOT(ISBLANK(K199)), N(L199) + N(R199) + N(P199) + IF(ISBLANK(U199), N(T199), N(U199)) + _xlfn.XLOOKUP("Kort", tblTilleggsvarerKort[Tilleggsvare], tblTilleggsvarerKort[Pris inkl. MVA], NA(), 0), "")</f>
        <v/>
      </c>
    </row>
    <row r="200" spans="1:22" ht="15" thickTop="1" thickBot="1" x14ac:dyDescent="0.3">
      <c r="A200" s="1"/>
      <c r="B200" s="24">
        <v>179</v>
      </c>
      <c r="C200" s="19"/>
      <c r="D200" s="19"/>
      <c r="E200" s="19"/>
      <c r="F200" s="20"/>
      <c r="G200" s="19"/>
      <c r="H200" s="32" t="s">
        <v>78</v>
      </c>
      <c r="I200" s="21"/>
      <c r="J200" s="27"/>
      <c r="K200" s="19"/>
      <c r="L200" s="23">
        <f>_xlfn.XLOOKUP(K200,tblProdukter[Produkt],tblProdukter[Pris inkl. MVA],"",0,1)</f>
        <v>0</v>
      </c>
      <c r="M200" s="19"/>
      <c r="N200" s="19"/>
      <c r="O200" s="22"/>
      <c r="P200" s="23" t="str">
        <f>_xlfn.XLOOKUP(O200,tblTilleggsvarer[Tilleggsvare],tblTilleggsvarer[Pris inkl. MVA],"",0,1)</f>
        <v/>
      </c>
      <c r="Q200" s="22"/>
      <c r="R200" s="23" t="str">
        <f>_xlfn.XLOOKUP(Q200,tblTilleggsvarer[Tilleggsvare],tblTilleggsvarer[Pris inkl. MVA],"",0,1)</f>
        <v/>
      </c>
      <c r="S200" s="41"/>
      <c r="T200" s="23" t="str">
        <f t="shared" si="5"/>
        <v/>
      </c>
      <c r="U200" s="30"/>
      <c r="V200" s="23" t="str">
        <f>IF(NOT(ISBLANK(K200)), N(L200) + N(R200) + N(P200) + IF(ISBLANK(U200), N(T200), N(U200)) + _xlfn.XLOOKUP("Kort", tblTilleggsvarerKort[Tilleggsvare], tblTilleggsvarerKort[Pris inkl. MVA], NA(), 0), "")</f>
        <v/>
      </c>
    </row>
    <row r="201" spans="1:22" ht="15" thickTop="1" thickBot="1" x14ac:dyDescent="0.3">
      <c r="A201" s="1"/>
      <c r="B201" s="24">
        <v>180</v>
      </c>
      <c r="C201" s="19"/>
      <c r="D201" s="19"/>
      <c r="E201" s="19"/>
      <c r="F201" s="20"/>
      <c r="G201" s="19"/>
      <c r="H201" s="32" t="s">
        <v>78</v>
      </c>
      <c r="I201" s="21"/>
      <c r="J201" s="27"/>
      <c r="K201" s="19"/>
      <c r="L201" s="23">
        <f>_xlfn.XLOOKUP(K201,tblProdukter[Produkt],tblProdukter[Pris inkl. MVA],"",0,1)</f>
        <v>0</v>
      </c>
      <c r="M201" s="19"/>
      <c r="N201" s="19"/>
      <c r="O201" s="22"/>
      <c r="P201" s="23" t="str">
        <f>_xlfn.XLOOKUP(O201,tblTilleggsvarer[Tilleggsvare],tblTilleggsvarer[Pris inkl. MVA],"",0,1)</f>
        <v/>
      </c>
      <c r="Q201" s="22"/>
      <c r="R201" s="23" t="str">
        <f>_xlfn.XLOOKUP(Q201,tblTilleggsvarer[Tilleggsvare],tblTilleggsvarer[Pris inkl. MVA],"",0,1)</f>
        <v/>
      </c>
      <c r="S201" s="41"/>
      <c r="T201" s="23" t="str">
        <f t="shared" si="5"/>
        <v/>
      </c>
      <c r="U201" s="30"/>
      <c r="V201" s="23" t="str">
        <f>IF(NOT(ISBLANK(K201)), N(L201) + N(R201) + N(P201) + IF(ISBLANK(U201), N(T201), N(U201)) + _xlfn.XLOOKUP("Kort", tblTilleggsvarerKort[Tilleggsvare], tblTilleggsvarerKort[Pris inkl. MVA], NA(), 0), "")</f>
        <v/>
      </c>
    </row>
    <row r="202" spans="1:22" ht="15" thickTop="1" thickBot="1" x14ac:dyDescent="0.3">
      <c r="A202" s="1"/>
      <c r="B202" s="24">
        <v>181</v>
      </c>
      <c r="C202" s="19"/>
      <c r="D202" s="19"/>
      <c r="E202" s="19"/>
      <c r="F202" s="20"/>
      <c r="G202" s="19"/>
      <c r="H202" s="32" t="s">
        <v>78</v>
      </c>
      <c r="I202" s="21"/>
      <c r="J202" s="27"/>
      <c r="K202" s="19"/>
      <c r="L202" s="23">
        <f>_xlfn.XLOOKUP(K202,tblProdukter[Produkt],tblProdukter[Pris inkl. MVA],"",0,1)</f>
        <v>0</v>
      </c>
      <c r="M202" s="19"/>
      <c r="N202" s="19"/>
      <c r="O202" s="22"/>
      <c r="P202" s="23" t="str">
        <f>_xlfn.XLOOKUP(O202,tblTilleggsvarer[Tilleggsvare],tblTilleggsvarer[Pris inkl. MVA],"",0,1)</f>
        <v/>
      </c>
      <c r="Q202" s="22"/>
      <c r="R202" s="23" t="str">
        <f>_xlfn.XLOOKUP(Q202,tblTilleggsvarer[Tilleggsvare],tblTilleggsvarer[Pris inkl. MVA],"",0,1)</f>
        <v/>
      </c>
      <c r="S202" s="41"/>
      <c r="T202" s="23" t="str">
        <f t="shared" si="5"/>
        <v/>
      </c>
      <c r="U202" s="30"/>
      <c r="V202" s="23" t="str">
        <f>IF(NOT(ISBLANK(K202)), N(L202) + N(R202) + N(P202) + IF(ISBLANK(U202), N(T202), N(U202)) + _xlfn.XLOOKUP("Kort", tblTilleggsvarerKort[Tilleggsvare], tblTilleggsvarerKort[Pris inkl. MVA], NA(), 0), "")</f>
        <v/>
      </c>
    </row>
    <row r="203" spans="1:22" ht="15" thickTop="1" thickBot="1" x14ac:dyDescent="0.3">
      <c r="A203" s="1"/>
      <c r="B203" s="24">
        <v>182</v>
      </c>
      <c r="C203" s="19"/>
      <c r="D203" s="19"/>
      <c r="E203" s="19"/>
      <c r="F203" s="20"/>
      <c r="G203" s="19"/>
      <c r="H203" s="32" t="s">
        <v>78</v>
      </c>
      <c r="I203" s="21"/>
      <c r="J203" s="27"/>
      <c r="K203" s="19"/>
      <c r="L203" s="23">
        <f>_xlfn.XLOOKUP(K203,tblProdukter[Produkt],tblProdukter[Pris inkl. MVA],"",0,1)</f>
        <v>0</v>
      </c>
      <c r="M203" s="19"/>
      <c r="N203" s="19"/>
      <c r="O203" s="22"/>
      <c r="P203" s="23" t="str">
        <f>_xlfn.XLOOKUP(O203,tblTilleggsvarer[Tilleggsvare],tblTilleggsvarer[Pris inkl. MVA],"",0,1)</f>
        <v/>
      </c>
      <c r="Q203" s="22"/>
      <c r="R203" s="23" t="str">
        <f>_xlfn.XLOOKUP(Q203,tblTilleggsvarer[Tilleggsvare],tblTilleggsvarer[Pris inkl. MVA],"",0,1)</f>
        <v/>
      </c>
      <c r="S203" s="41"/>
      <c r="T203" s="23" t="str">
        <f t="shared" si="5"/>
        <v/>
      </c>
      <c r="U203" s="30"/>
      <c r="V203" s="23" t="str">
        <f>IF(NOT(ISBLANK(K203)), N(L203) + N(R203) + N(P203) + IF(ISBLANK(U203), N(T203), N(U203)) + _xlfn.XLOOKUP("Kort", tblTilleggsvarerKort[Tilleggsvare], tblTilleggsvarerKort[Pris inkl. MVA], NA(), 0), "")</f>
        <v/>
      </c>
    </row>
    <row r="204" spans="1:22" ht="15" thickTop="1" thickBot="1" x14ac:dyDescent="0.3">
      <c r="A204" s="1"/>
      <c r="B204" s="24">
        <v>183</v>
      </c>
      <c r="C204" s="19"/>
      <c r="D204" s="19"/>
      <c r="E204" s="19"/>
      <c r="F204" s="20"/>
      <c r="G204" s="19"/>
      <c r="H204" s="32" t="s">
        <v>78</v>
      </c>
      <c r="I204" s="21"/>
      <c r="J204" s="27"/>
      <c r="K204" s="19"/>
      <c r="L204" s="23">
        <f>_xlfn.XLOOKUP(K204,tblProdukter[Produkt],tblProdukter[Pris inkl. MVA],"",0,1)</f>
        <v>0</v>
      </c>
      <c r="M204" s="19"/>
      <c r="N204" s="19"/>
      <c r="O204" s="22"/>
      <c r="P204" s="23" t="str">
        <f>_xlfn.XLOOKUP(O204,tblTilleggsvarer[Tilleggsvare],tblTilleggsvarer[Pris inkl. MVA],"",0,1)</f>
        <v/>
      </c>
      <c r="Q204" s="22"/>
      <c r="R204" s="23" t="str">
        <f>_xlfn.XLOOKUP(Q204,tblTilleggsvarer[Tilleggsvare],tblTilleggsvarer[Pris inkl. MVA],"",0,1)</f>
        <v/>
      </c>
      <c r="S204" s="41"/>
      <c r="T204" s="23" t="str">
        <f t="shared" si="5"/>
        <v/>
      </c>
      <c r="U204" s="30"/>
      <c r="V204" s="23" t="str">
        <f>IF(NOT(ISBLANK(K204)), N(L204) + N(R204) + N(P204) + IF(ISBLANK(U204), N(T204), N(U204)) + _xlfn.XLOOKUP("Kort", tblTilleggsvarerKort[Tilleggsvare], tblTilleggsvarerKort[Pris inkl. MVA], NA(), 0), "")</f>
        <v/>
      </c>
    </row>
    <row r="205" spans="1:22" ht="15" thickTop="1" thickBot="1" x14ac:dyDescent="0.3">
      <c r="A205" s="1"/>
      <c r="B205" s="24">
        <v>184</v>
      </c>
      <c r="C205" s="19"/>
      <c r="D205" s="19"/>
      <c r="E205" s="19"/>
      <c r="F205" s="20"/>
      <c r="G205" s="19"/>
      <c r="H205" s="32" t="s">
        <v>78</v>
      </c>
      <c r="I205" s="21"/>
      <c r="J205" s="27"/>
      <c r="K205" s="19"/>
      <c r="L205" s="23">
        <f>_xlfn.XLOOKUP(K205,tblProdukter[Produkt],tblProdukter[Pris inkl. MVA],"",0,1)</f>
        <v>0</v>
      </c>
      <c r="M205" s="19"/>
      <c r="N205" s="19"/>
      <c r="O205" s="22"/>
      <c r="P205" s="23" t="str">
        <f>_xlfn.XLOOKUP(O205,tblTilleggsvarer[Tilleggsvare],tblTilleggsvarer[Pris inkl. MVA],"",0,1)</f>
        <v/>
      </c>
      <c r="Q205" s="22"/>
      <c r="R205" s="23" t="str">
        <f>_xlfn.XLOOKUP(Q205,tblTilleggsvarer[Tilleggsvare],tblTilleggsvarer[Pris inkl. MVA],"",0,1)</f>
        <v/>
      </c>
      <c r="S205" s="41"/>
      <c r="T205" s="23" t="str">
        <f t="shared" si="5"/>
        <v/>
      </c>
      <c r="U205" s="30"/>
      <c r="V205" s="23" t="str">
        <f>IF(NOT(ISBLANK(K205)), N(L205) + N(R205) + N(P205) + IF(ISBLANK(U205), N(T205), N(U205)) + _xlfn.XLOOKUP("Kort", tblTilleggsvarerKort[Tilleggsvare], tblTilleggsvarerKort[Pris inkl. MVA], NA(), 0), "")</f>
        <v/>
      </c>
    </row>
    <row r="206" spans="1:22" ht="15" thickTop="1" thickBot="1" x14ac:dyDescent="0.3">
      <c r="A206" s="1"/>
      <c r="B206" s="24">
        <v>185</v>
      </c>
      <c r="C206" s="19"/>
      <c r="D206" s="19"/>
      <c r="E206" s="19"/>
      <c r="F206" s="20"/>
      <c r="G206" s="19"/>
      <c r="H206" s="32" t="s">
        <v>78</v>
      </c>
      <c r="I206" s="21"/>
      <c r="J206" s="27"/>
      <c r="K206" s="19"/>
      <c r="L206" s="23">
        <f>_xlfn.XLOOKUP(K206,tblProdukter[Produkt],tblProdukter[Pris inkl. MVA],"",0,1)</f>
        <v>0</v>
      </c>
      <c r="M206" s="19"/>
      <c r="N206" s="19"/>
      <c r="O206" s="22"/>
      <c r="P206" s="23" t="str">
        <f>_xlfn.XLOOKUP(O206,tblTilleggsvarer[Tilleggsvare],tblTilleggsvarer[Pris inkl. MVA],"",0,1)</f>
        <v/>
      </c>
      <c r="Q206" s="22"/>
      <c r="R206" s="23" t="str">
        <f>_xlfn.XLOOKUP(Q206,tblTilleggsvarer[Tilleggsvare],tblTilleggsvarer[Pris inkl. MVA],"",0,1)</f>
        <v/>
      </c>
      <c r="S206" s="41"/>
      <c r="T206" s="23" t="str">
        <f t="shared" si="5"/>
        <v/>
      </c>
      <c r="U206" s="30"/>
      <c r="V206" s="23" t="str">
        <f>IF(NOT(ISBLANK(K206)), N(L206) + N(R206) + N(P206) + IF(ISBLANK(U206), N(T206), N(U206)) + _xlfn.XLOOKUP("Kort", tblTilleggsvarerKort[Tilleggsvare], tblTilleggsvarerKort[Pris inkl. MVA], NA(), 0), "")</f>
        <v/>
      </c>
    </row>
    <row r="207" spans="1:22" ht="15" thickTop="1" thickBot="1" x14ac:dyDescent="0.3">
      <c r="A207" s="1"/>
      <c r="B207" s="24">
        <v>186</v>
      </c>
      <c r="C207" s="19"/>
      <c r="D207" s="19"/>
      <c r="E207" s="19"/>
      <c r="F207" s="20"/>
      <c r="G207" s="19"/>
      <c r="H207" s="32" t="s">
        <v>78</v>
      </c>
      <c r="I207" s="21"/>
      <c r="J207" s="27"/>
      <c r="K207" s="19"/>
      <c r="L207" s="23">
        <f>_xlfn.XLOOKUP(K207,tblProdukter[Produkt],tblProdukter[Pris inkl. MVA],"",0,1)</f>
        <v>0</v>
      </c>
      <c r="M207" s="19"/>
      <c r="N207" s="19"/>
      <c r="O207" s="22"/>
      <c r="P207" s="23" t="str">
        <f>_xlfn.XLOOKUP(O207,tblTilleggsvarer[Tilleggsvare],tblTilleggsvarer[Pris inkl. MVA],"",0,1)</f>
        <v/>
      </c>
      <c r="Q207" s="22"/>
      <c r="R207" s="23" t="str">
        <f>_xlfn.XLOOKUP(Q207,tblTilleggsvarer[Tilleggsvare],tblTilleggsvarer[Pris inkl. MVA],"",0,1)</f>
        <v/>
      </c>
      <c r="S207" s="41"/>
      <c r="T207" s="23" t="str">
        <f t="shared" si="5"/>
        <v/>
      </c>
      <c r="U207" s="30"/>
      <c r="V207" s="23" t="str">
        <f>IF(NOT(ISBLANK(K207)), N(L207) + N(R207) + N(P207) + IF(ISBLANK(U207), N(T207), N(U207)) + _xlfn.XLOOKUP("Kort", tblTilleggsvarerKort[Tilleggsvare], tblTilleggsvarerKort[Pris inkl. MVA], NA(), 0), "")</f>
        <v/>
      </c>
    </row>
    <row r="208" spans="1:22" ht="15" thickTop="1" thickBot="1" x14ac:dyDescent="0.3">
      <c r="A208" s="1"/>
      <c r="B208" s="24">
        <v>187</v>
      </c>
      <c r="C208" s="19"/>
      <c r="D208" s="19"/>
      <c r="E208" s="19"/>
      <c r="F208" s="20"/>
      <c r="G208" s="19"/>
      <c r="H208" s="32" t="s">
        <v>78</v>
      </c>
      <c r="I208" s="21"/>
      <c r="J208" s="27"/>
      <c r="K208" s="19"/>
      <c r="L208" s="23">
        <f>_xlfn.XLOOKUP(K208,tblProdukter[Produkt],tblProdukter[Pris inkl. MVA],"",0,1)</f>
        <v>0</v>
      </c>
      <c r="M208" s="19"/>
      <c r="N208" s="19"/>
      <c r="O208" s="22"/>
      <c r="P208" s="23" t="str">
        <f>_xlfn.XLOOKUP(O208,tblTilleggsvarer[Tilleggsvare],tblTilleggsvarer[Pris inkl. MVA],"",0,1)</f>
        <v/>
      </c>
      <c r="Q208" s="22"/>
      <c r="R208" s="23" t="str">
        <f>_xlfn.XLOOKUP(Q208,tblTilleggsvarer[Tilleggsvare],tblTilleggsvarer[Pris inkl. MVA],"",0,1)</f>
        <v/>
      </c>
      <c r="S208" s="41"/>
      <c r="T208" s="23" t="str">
        <f t="shared" si="5"/>
        <v/>
      </c>
      <c r="U208" s="30"/>
      <c r="V208" s="23" t="str">
        <f>IF(NOT(ISBLANK(K208)), N(L208) + N(R208) + N(P208) + IF(ISBLANK(U208), N(T208), N(U208)) + _xlfn.XLOOKUP("Kort", tblTilleggsvarerKort[Tilleggsvare], tblTilleggsvarerKort[Pris inkl. MVA], NA(), 0), "")</f>
        <v/>
      </c>
    </row>
    <row r="209" spans="1:22" ht="15" thickTop="1" thickBot="1" x14ac:dyDescent="0.3">
      <c r="A209" s="1"/>
      <c r="B209" s="24">
        <v>188</v>
      </c>
      <c r="C209" s="19"/>
      <c r="D209" s="19"/>
      <c r="E209" s="19"/>
      <c r="F209" s="20"/>
      <c r="G209" s="19"/>
      <c r="H209" s="32" t="s">
        <v>78</v>
      </c>
      <c r="I209" s="21"/>
      <c r="J209" s="27"/>
      <c r="K209" s="19"/>
      <c r="L209" s="23">
        <f>_xlfn.XLOOKUP(K209,tblProdukter[Produkt],tblProdukter[Pris inkl. MVA],"",0,1)</f>
        <v>0</v>
      </c>
      <c r="M209" s="19"/>
      <c r="N209" s="19"/>
      <c r="O209" s="22"/>
      <c r="P209" s="23" t="str">
        <f>_xlfn.XLOOKUP(O209,tblTilleggsvarer[Tilleggsvare],tblTilleggsvarer[Pris inkl. MVA],"",0,1)</f>
        <v/>
      </c>
      <c r="Q209" s="22"/>
      <c r="R209" s="23" t="str">
        <f>_xlfn.XLOOKUP(Q209,tblTilleggsvarer[Tilleggsvare],tblTilleggsvarer[Pris inkl. MVA],"",0,1)</f>
        <v/>
      </c>
      <c r="S209" s="41"/>
      <c r="T209" s="23" t="str">
        <f t="shared" si="5"/>
        <v/>
      </c>
      <c r="U209" s="30"/>
      <c r="V209" s="23" t="str">
        <f>IF(NOT(ISBLANK(K209)), N(L209) + N(R209) + N(P209) + IF(ISBLANK(U209), N(T209), N(U209)) + _xlfn.XLOOKUP("Kort", tblTilleggsvarerKort[Tilleggsvare], tblTilleggsvarerKort[Pris inkl. MVA], NA(), 0), "")</f>
        <v/>
      </c>
    </row>
    <row r="210" spans="1:22" ht="15" thickTop="1" thickBot="1" x14ac:dyDescent="0.3">
      <c r="A210" s="1"/>
      <c r="B210" s="24">
        <v>189</v>
      </c>
      <c r="C210" s="19"/>
      <c r="D210" s="19"/>
      <c r="E210" s="19"/>
      <c r="F210" s="20"/>
      <c r="G210" s="19"/>
      <c r="H210" s="32" t="s">
        <v>78</v>
      </c>
      <c r="I210" s="21"/>
      <c r="J210" s="27"/>
      <c r="K210" s="19"/>
      <c r="L210" s="23">
        <f>_xlfn.XLOOKUP(K210,tblProdukter[Produkt],tblProdukter[Pris inkl. MVA],"",0,1)</f>
        <v>0</v>
      </c>
      <c r="M210" s="19"/>
      <c r="N210" s="19"/>
      <c r="O210" s="22"/>
      <c r="P210" s="23" t="str">
        <f>_xlfn.XLOOKUP(O210,tblTilleggsvarer[Tilleggsvare],tblTilleggsvarer[Pris inkl. MVA],"",0,1)</f>
        <v/>
      </c>
      <c r="Q210" s="22"/>
      <c r="R210" s="23" t="str">
        <f>_xlfn.XLOOKUP(Q210,tblTilleggsvarer[Tilleggsvare],tblTilleggsvarer[Pris inkl. MVA],"",0,1)</f>
        <v/>
      </c>
      <c r="S210" s="41"/>
      <c r="T210" s="23" t="str">
        <f t="shared" si="5"/>
        <v/>
      </c>
      <c r="U210" s="30"/>
      <c r="V210" s="23" t="str">
        <f>IF(NOT(ISBLANK(K210)), N(L210) + N(R210) + N(P210) + IF(ISBLANK(U210), N(T210), N(U210)) + _xlfn.XLOOKUP("Kort", tblTilleggsvarerKort[Tilleggsvare], tblTilleggsvarerKort[Pris inkl. MVA], NA(), 0), "")</f>
        <v/>
      </c>
    </row>
    <row r="211" spans="1:22" ht="15" thickTop="1" thickBot="1" x14ac:dyDescent="0.3">
      <c r="A211" s="1"/>
      <c r="B211" s="24">
        <v>190</v>
      </c>
      <c r="C211" s="19"/>
      <c r="D211" s="19"/>
      <c r="E211" s="19"/>
      <c r="F211" s="20"/>
      <c r="G211" s="19"/>
      <c r="H211" s="32" t="s">
        <v>78</v>
      </c>
      <c r="I211" s="21"/>
      <c r="J211" s="27"/>
      <c r="K211" s="19"/>
      <c r="L211" s="23">
        <f>_xlfn.XLOOKUP(K211,tblProdukter[Produkt],tblProdukter[Pris inkl. MVA],"",0,1)</f>
        <v>0</v>
      </c>
      <c r="M211" s="19"/>
      <c r="N211" s="19"/>
      <c r="O211" s="22"/>
      <c r="P211" s="23" t="str">
        <f>_xlfn.XLOOKUP(O211,tblTilleggsvarer[Tilleggsvare],tblTilleggsvarer[Pris inkl. MVA],"",0,1)</f>
        <v/>
      </c>
      <c r="Q211" s="22"/>
      <c r="R211" s="23" t="str">
        <f>_xlfn.XLOOKUP(Q211,tblTilleggsvarer[Tilleggsvare],tblTilleggsvarer[Pris inkl. MVA],"",0,1)</f>
        <v/>
      </c>
      <c r="S211" s="41"/>
      <c r="T211" s="23" t="str">
        <f t="shared" si="5"/>
        <v/>
      </c>
      <c r="U211" s="30"/>
      <c r="V211" s="23" t="str">
        <f>IF(NOT(ISBLANK(K211)), N(L211) + N(R211) + N(P211) + IF(ISBLANK(U211), N(T211), N(U211)) + _xlfn.XLOOKUP("Kort", tblTilleggsvarerKort[Tilleggsvare], tblTilleggsvarerKort[Pris inkl. MVA], NA(), 0), "")</f>
        <v/>
      </c>
    </row>
    <row r="212" spans="1:22" ht="15" thickTop="1" thickBot="1" x14ac:dyDescent="0.3">
      <c r="A212" s="1"/>
      <c r="B212" s="24">
        <v>191</v>
      </c>
      <c r="C212" s="19"/>
      <c r="D212" s="19"/>
      <c r="E212" s="19"/>
      <c r="F212" s="20"/>
      <c r="G212" s="19"/>
      <c r="H212" s="32" t="s">
        <v>78</v>
      </c>
      <c r="I212" s="21"/>
      <c r="J212" s="27"/>
      <c r="K212" s="19"/>
      <c r="L212" s="23">
        <f>_xlfn.XLOOKUP(K212,tblProdukter[Produkt],tblProdukter[Pris inkl. MVA],"",0,1)</f>
        <v>0</v>
      </c>
      <c r="M212" s="19"/>
      <c r="N212" s="19"/>
      <c r="O212" s="22"/>
      <c r="P212" s="23" t="str">
        <f>_xlfn.XLOOKUP(O212,tblTilleggsvarer[Tilleggsvare],tblTilleggsvarer[Pris inkl. MVA],"",0,1)</f>
        <v/>
      </c>
      <c r="Q212" s="22"/>
      <c r="R212" s="23" t="str">
        <f>_xlfn.XLOOKUP(Q212,tblTilleggsvarer[Tilleggsvare],tblTilleggsvarer[Pris inkl. MVA],"",0,1)</f>
        <v/>
      </c>
      <c r="S212" s="41"/>
      <c r="T212" s="23" t="str">
        <f t="shared" si="5"/>
        <v/>
      </c>
      <c r="U212" s="30"/>
      <c r="V212" s="23" t="str">
        <f>IF(NOT(ISBLANK(K212)), N(L212) + N(R212) + N(P212) + IF(ISBLANK(U212), N(T212), N(U212)) + _xlfn.XLOOKUP("Kort", tblTilleggsvarerKort[Tilleggsvare], tblTilleggsvarerKort[Pris inkl. MVA], NA(), 0), "")</f>
        <v/>
      </c>
    </row>
    <row r="213" spans="1:22" ht="15" thickTop="1" thickBot="1" x14ac:dyDescent="0.3">
      <c r="A213" s="1"/>
      <c r="B213" s="24">
        <v>192</v>
      </c>
      <c r="C213" s="19"/>
      <c r="D213" s="19"/>
      <c r="E213" s="19"/>
      <c r="F213" s="20"/>
      <c r="G213" s="19"/>
      <c r="H213" s="32" t="s">
        <v>78</v>
      </c>
      <c r="I213" s="21"/>
      <c r="J213" s="27"/>
      <c r="K213" s="19"/>
      <c r="L213" s="23">
        <f>_xlfn.XLOOKUP(K213,tblProdukter[Produkt],tblProdukter[Pris inkl. MVA],"",0,1)</f>
        <v>0</v>
      </c>
      <c r="M213" s="19"/>
      <c r="N213" s="19"/>
      <c r="O213" s="22"/>
      <c r="P213" s="23" t="str">
        <f>_xlfn.XLOOKUP(O213,tblTilleggsvarer[Tilleggsvare],tblTilleggsvarer[Pris inkl. MVA],"",0,1)</f>
        <v/>
      </c>
      <c r="Q213" s="22"/>
      <c r="R213" s="23" t="str">
        <f>_xlfn.XLOOKUP(Q213,tblTilleggsvarer[Tilleggsvare],tblTilleggsvarer[Pris inkl. MVA],"",0,1)</f>
        <v/>
      </c>
      <c r="S213" s="41"/>
      <c r="T213" s="23" t="str">
        <f t="shared" si="5"/>
        <v/>
      </c>
      <c r="U213" s="30"/>
      <c r="V213" s="23" t="str">
        <f>IF(NOT(ISBLANK(K213)), N(L213) + N(R213) + N(P213) + IF(ISBLANK(U213), N(T213), N(U213)) + _xlfn.XLOOKUP("Kort", tblTilleggsvarerKort[Tilleggsvare], tblTilleggsvarerKort[Pris inkl. MVA], NA(), 0), "")</f>
        <v/>
      </c>
    </row>
    <row r="214" spans="1:22" ht="15" thickTop="1" thickBot="1" x14ac:dyDescent="0.3">
      <c r="A214" s="1"/>
      <c r="B214" s="24">
        <v>193</v>
      </c>
      <c r="C214" s="19"/>
      <c r="D214" s="19"/>
      <c r="E214" s="19"/>
      <c r="F214" s="20"/>
      <c r="G214" s="19"/>
      <c r="H214" s="32" t="s">
        <v>78</v>
      </c>
      <c r="I214" s="21"/>
      <c r="J214" s="27"/>
      <c r="K214" s="19"/>
      <c r="L214" s="23">
        <f>_xlfn.XLOOKUP(K214,tblProdukter[Produkt],tblProdukter[Pris inkl. MVA],"",0,1)</f>
        <v>0</v>
      </c>
      <c r="M214" s="19"/>
      <c r="N214" s="19"/>
      <c r="O214" s="22"/>
      <c r="P214" s="23" t="str">
        <f>_xlfn.XLOOKUP(O214,tblTilleggsvarer[Tilleggsvare],tblTilleggsvarer[Pris inkl. MVA],"",0,1)</f>
        <v/>
      </c>
      <c r="Q214" s="22"/>
      <c r="R214" s="23" t="str">
        <f>_xlfn.XLOOKUP(Q214,tblTilleggsvarer[Tilleggsvare],tblTilleggsvarer[Pris inkl. MVA],"",0,1)</f>
        <v/>
      </c>
      <c r="S214" s="41"/>
      <c r="T214" s="23" t="str">
        <f t="shared" ref="T214:T221" si="6">IF(OR(NOT(ISBLANK(K214)), NOT(ISBLANK(O214))), cellFrakt, "")</f>
        <v/>
      </c>
      <c r="U214" s="30"/>
      <c r="V214" s="23" t="str">
        <f>IF(NOT(ISBLANK(K214)), N(L214) + N(R214) + N(P214) + IF(ISBLANK(U214), N(T214), N(U214)) + _xlfn.XLOOKUP("Kort", tblTilleggsvarerKort[Tilleggsvare], tblTilleggsvarerKort[Pris inkl. MVA], NA(), 0), "")</f>
        <v/>
      </c>
    </row>
    <row r="215" spans="1:22" ht="15" thickTop="1" thickBot="1" x14ac:dyDescent="0.3">
      <c r="A215" s="1"/>
      <c r="B215" s="24">
        <v>194</v>
      </c>
      <c r="C215" s="19"/>
      <c r="D215" s="19"/>
      <c r="E215" s="19"/>
      <c r="F215" s="20"/>
      <c r="G215" s="19"/>
      <c r="H215" s="32" t="s">
        <v>78</v>
      </c>
      <c r="I215" s="21"/>
      <c r="J215" s="27"/>
      <c r="K215" s="19"/>
      <c r="L215" s="23">
        <f>_xlfn.XLOOKUP(K215,tblProdukter[Produkt],tblProdukter[Pris inkl. MVA],"",0,1)</f>
        <v>0</v>
      </c>
      <c r="M215" s="19"/>
      <c r="N215" s="19"/>
      <c r="O215" s="22"/>
      <c r="P215" s="23" t="str">
        <f>_xlfn.XLOOKUP(O215,tblTilleggsvarer[Tilleggsvare],tblTilleggsvarer[Pris inkl. MVA],"",0,1)</f>
        <v/>
      </c>
      <c r="Q215" s="22"/>
      <c r="R215" s="23" t="str">
        <f>_xlfn.XLOOKUP(Q215,tblTilleggsvarer[Tilleggsvare],tblTilleggsvarer[Pris inkl. MVA],"",0,1)</f>
        <v/>
      </c>
      <c r="S215" s="41"/>
      <c r="T215" s="23" t="str">
        <f t="shared" si="6"/>
        <v/>
      </c>
      <c r="U215" s="30"/>
      <c r="V215" s="23" t="str">
        <f>IF(NOT(ISBLANK(K215)), N(L215) + N(R215) + N(P215) + IF(ISBLANK(U215), N(T215), N(U215)) + _xlfn.XLOOKUP("Kort", tblTilleggsvarerKort[Tilleggsvare], tblTilleggsvarerKort[Pris inkl. MVA], NA(), 0), "")</f>
        <v/>
      </c>
    </row>
    <row r="216" spans="1:22" ht="15" thickTop="1" thickBot="1" x14ac:dyDescent="0.3">
      <c r="A216" s="1"/>
      <c r="B216" s="24">
        <v>195</v>
      </c>
      <c r="C216" s="19"/>
      <c r="D216" s="19"/>
      <c r="E216" s="19"/>
      <c r="F216" s="20"/>
      <c r="G216" s="19"/>
      <c r="H216" s="32" t="s">
        <v>78</v>
      </c>
      <c r="I216" s="21"/>
      <c r="J216" s="27"/>
      <c r="K216" s="19"/>
      <c r="L216" s="23">
        <f>_xlfn.XLOOKUP(K216,tblProdukter[Produkt],tblProdukter[Pris inkl. MVA],"",0,1)</f>
        <v>0</v>
      </c>
      <c r="M216" s="19"/>
      <c r="N216" s="19"/>
      <c r="O216" s="22"/>
      <c r="P216" s="23" t="str">
        <f>_xlfn.XLOOKUP(O216,tblTilleggsvarer[Tilleggsvare],tblTilleggsvarer[Pris inkl. MVA],"",0,1)</f>
        <v/>
      </c>
      <c r="Q216" s="22"/>
      <c r="R216" s="23" t="str">
        <f>_xlfn.XLOOKUP(Q216,tblTilleggsvarer[Tilleggsvare],tblTilleggsvarer[Pris inkl. MVA],"",0,1)</f>
        <v/>
      </c>
      <c r="S216" s="41"/>
      <c r="T216" s="23" t="str">
        <f t="shared" si="6"/>
        <v/>
      </c>
      <c r="U216" s="30"/>
      <c r="V216" s="23" t="str">
        <f>IF(NOT(ISBLANK(K216)), N(L216) + N(R216) + N(P216) + IF(ISBLANK(U216), N(T216), N(U216)) + _xlfn.XLOOKUP("Kort", tblTilleggsvarerKort[Tilleggsvare], tblTilleggsvarerKort[Pris inkl. MVA], NA(), 0), "")</f>
        <v/>
      </c>
    </row>
    <row r="217" spans="1:22" ht="15" thickTop="1" thickBot="1" x14ac:dyDescent="0.3">
      <c r="A217" s="1"/>
      <c r="B217" s="24">
        <v>196</v>
      </c>
      <c r="C217" s="19"/>
      <c r="D217" s="19"/>
      <c r="E217" s="19"/>
      <c r="F217" s="20"/>
      <c r="G217" s="19"/>
      <c r="H217" s="32" t="s">
        <v>78</v>
      </c>
      <c r="I217" s="21"/>
      <c r="J217" s="27"/>
      <c r="K217" s="19"/>
      <c r="L217" s="23">
        <f>_xlfn.XLOOKUP(K217,tblProdukter[Produkt],tblProdukter[Pris inkl. MVA],"",0,1)</f>
        <v>0</v>
      </c>
      <c r="M217" s="19"/>
      <c r="N217" s="19"/>
      <c r="O217" s="22"/>
      <c r="P217" s="23" t="str">
        <f>_xlfn.XLOOKUP(O217,tblTilleggsvarer[Tilleggsvare],tblTilleggsvarer[Pris inkl. MVA],"",0,1)</f>
        <v/>
      </c>
      <c r="Q217" s="22"/>
      <c r="R217" s="23" t="str">
        <f>_xlfn.XLOOKUP(Q217,tblTilleggsvarer[Tilleggsvare],tblTilleggsvarer[Pris inkl. MVA],"",0,1)</f>
        <v/>
      </c>
      <c r="S217" s="41"/>
      <c r="T217" s="23" t="str">
        <f t="shared" si="6"/>
        <v/>
      </c>
      <c r="U217" s="30"/>
      <c r="V217" s="23" t="str">
        <f>IF(NOT(ISBLANK(K217)), N(L217) + N(R217) + N(P217) + IF(ISBLANK(U217), N(T217), N(U217)) + _xlfn.XLOOKUP("Kort", tblTilleggsvarerKort[Tilleggsvare], tblTilleggsvarerKort[Pris inkl. MVA], NA(), 0), "")</f>
        <v/>
      </c>
    </row>
    <row r="218" spans="1:22" ht="15" thickTop="1" thickBot="1" x14ac:dyDescent="0.3">
      <c r="A218" s="1"/>
      <c r="B218" s="24">
        <v>197</v>
      </c>
      <c r="C218" s="19"/>
      <c r="D218" s="19"/>
      <c r="E218" s="19"/>
      <c r="F218" s="20"/>
      <c r="G218" s="19"/>
      <c r="H218" s="32" t="s">
        <v>78</v>
      </c>
      <c r="I218" s="21"/>
      <c r="J218" s="27"/>
      <c r="K218" s="19"/>
      <c r="L218" s="23">
        <f>_xlfn.XLOOKUP(K218,tblProdukter[Produkt],tblProdukter[Pris inkl. MVA],"",0,1)</f>
        <v>0</v>
      </c>
      <c r="M218" s="19"/>
      <c r="N218" s="19"/>
      <c r="O218" s="22"/>
      <c r="P218" s="23" t="str">
        <f>_xlfn.XLOOKUP(O218,tblTilleggsvarer[Tilleggsvare],tblTilleggsvarer[Pris inkl. MVA],"",0,1)</f>
        <v/>
      </c>
      <c r="Q218" s="22"/>
      <c r="R218" s="23" t="str">
        <f>_xlfn.XLOOKUP(Q218,tblTilleggsvarer[Tilleggsvare],tblTilleggsvarer[Pris inkl. MVA],"",0,1)</f>
        <v/>
      </c>
      <c r="S218" s="41"/>
      <c r="T218" s="23" t="str">
        <f t="shared" si="6"/>
        <v/>
      </c>
      <c r="U218" s="30"/>
      <c r="V218" s="23" t="str">
        <f>IF(NOT(ISBLANK(K218)), N(L218) + N(R218) + N(P218) + IF(ISBLANK(U218), N(T218), N(U218)) + _xlfn.XLOOKUP("Kort", tblTilleggsvarerKort[Tilleggsvare], tblTilleggsvarerKort[Pris inkl. MVA], NA(), 0), "")</f>
        <v/>
      </c>
    </row>
    <row r="219" spans="1:22" ht="15" thickTop="1" thickBot="1" x14ac:dyDescent="0.3">
      <c r="A219" s="1"/>
      <c r="B219" s="24">
        <v>198</v>
      </c>
      <c r="C219" s="19"/>
      <c r="D219" s="19"/>
      <c r="E219" s="19"/>
      <c r="F219" s="20"/>
      <c r="G219" s="19"/>
      <c r="H219" s="32" t="s">
        <v>78</v>
      </c>
      <c r="I219" s="21"/>
      <c r="J219" s="27"/>
      <c r="K219" s="19"/>
      <c r="L219" s="23">
        <f>_xlfn.XLOOKUP(K219,tblProdukter[Produkt],tblProdukter[Pris inkl. MVA],"",0,1)</f>
        <v>0</v>
      </c>
      <c r="M219" s="19"/>
      <c r="N219" s="19"/>
      <c r="O219" s="22"/>
      <c r="P219" s="23" t="str">
        <f>_xlfn.XLOOKUP(O219,tblTilleggsvarer[Tilleggsvare],tblTilleggsvarer[Pris inkl. MVA],"",0,1)</f>
        <v/>
      </c>
      <c r="Q219" s="22"/>
      <c r="R219" s="23" t="str">
        <f>_xlfn.XLOOKUP(Q219,tblTilleggsvarer[Tilleggsvare],tblTilleggsvarer[Pris inkl. MVA],"",0,1)</f>
        <v/>
      </c>
      <c r="S219" s="41"/>
      <c r="T219" s="23" t="str">
        <f t="shared" si="6"/>
        <v/>
      </c>
      <c r="U219" s="30"/>
      <c r="V219" s="23" t="str">
        <f>IF(NOT(ISBLANK(K219)), N(L219) + N(R219) + N(P219) + IF(ISBLANK(U219), N(T219), N(U219)) + _xlfn.XLOOKUP("Kort", tblTilleggsvarerKort[Tilleggsvare], tblTilleggsvarerKort[Pris inkl. MVA], NA(), 0), "")</f>
        <v/>
      </c>
    </row>
    <row r="220" spans="1:22" ht="15" thickTop="1" thickBot="1" x14ac:dyDescent="0.3">
      <c r="A220" s="1"/>
      <c r="B220" s="24">
        <v>199</v>
      </c>
      <c r="C220" s="19"/>
      <c r="D220" s="19"/>
      <c r="E220" s="19"/>
      <c r="F220" s="20"/>
      <c r="G220" s="19"/>
      <c r="H220" s="32" t="s">
        <v>78</v>
      </c>
      <c r="I220" s="21"/>
      <c r="J220" s="27"/>
      <c r="K220" s="19"/>
      <c r="L220" s="23">
        <f>_xlfn.XLOOKUP(K220,tblProdukter[Produkt],tblProdukter[Pris inkl. MVA],"",0,1)</f>
        <v>0</v>
      </c>
      <c r="M220" s="19"/>
      <c r="N220" s="19"/>
      <c r="O220" s="22"/>
      <c r="P220" s="23" t="str">
        <f>_xlfn.XLOOKUP(O220,tblTilleggsvarer[Tilleggsvare],tblTilleggsvarer[Pris inkl. MVA],"",0,1)</f>
        <v/>
      </c>
      <c r="Q220" s="22"/>
      <c r="R220" s="23" t="str">
        <f>_xlfn.XLOOKUP(Q220,tblTilleggsvarer[Tilleggsvare],tblTilleggsvarer[Pris inkl. MVA],"",0,1)</f>
        <v/>
      </c>
      <c r="S220" s="41"/>
      <c r="T220" s="23" t="str">
        <f t="shared" si="6"/>
        <v/>
      </c>
      <c r="U220" s="30"/>
      <c r="V220" s="23" t="str">
        <f>IF(NOT(ISBLANK(K220)), N(L220) + N(R220) + N(P220) + IF(ISBLANK(U220), N(T220), N(U220)) + _xlfn.XLOOKUP("Kort", tblTilleggsvarerKort[Tilleggsvare], tblTilleggsvarerKort[Pris inkl. MVA], NA(), 0), "")</f>
        <v/>
      </c>
    </row>
    <row r="221" spans="1:22" ht="14.25" thickTop="1" x14ac:dyDescent="0.25">
      <c r="A221" s="1"/>
      <c r="B221" s="24">
        <v>200</v>
      </c>
      <c r="C221" s="19"/>
      <c r="D221" s="19"/>
      <c r="E221" s="19"/>
      <c r="F221" s="20"/>
      <c r="G221" s="19"/>
      <c r="H221" s="32" t="s">
        <v>78</v>
      </c>
      <c r="I221" s="21"/>
      <c r="J221" s="27"/>
      <c r="K221" s="19"/>
      <c r="L221" s="23">
        <f>_xlfn.XLOOKUP(K221,tblProdukter[Produkt],tblProdukter[Pris inkl. MVA],"",0,1)</f>
        <v>0</v>
      </c>
      <c r="M221" s="19"/>
      <c r="N221" s="19"/>
      <c r="O221" s="22"/>
      <c r="P221" s="23" t="str">
        <f>_xlfn.XLOOKUP(O221,tblTilleggsvarer[Tilleggsvare],tblTilleggsvarer[Pris inkl. MVA],"",0,1)</f>
        <v/>
      </c>
      <c r="Q221" s="22"/>
      <c r="R221" s="23" t="str">
        <f>_xlfn.XLOOKUP(Q221,tblTilleggsvarer[Tilleggsvare],tblTilleggsvarer[Pris inkl. MVA],"",0,1)</f>
        <v/>
      </c>
      <c r="S221" s="41"/>
      <c r="T221" s="23" t="str">
        <f t="shared" si="6"/>
        <v/>
      </c>
      <c r="U221" s="30"/>
      <c r="V221" s="23" t="str">
        <f>IF(NOT(ISBLANK(K221)), N(L221) + N(R221) + N(P221) + IF(ISBLANK(U221), N(T221), N(U221)) + _xlfn.XLOOKUP("Kort", tblTilleggsvarerKort[Tilleggsvare], tblTilleggsvarerKort[Pris inkl. MVA], NA(), 0), "")</f>
        <v/>
      </c>
    </row>
  </sheetData>
  <sheetProtection sheet="1" objects="1" scenarios="1" selectLockedCells="1"/>
  <mergeCells count="9">
    <mergeCell ref="D18:I18"/>
    <mergeCell ref="C12:G12"/>
    <mergeCell ref="C9:E9"/>
    <mergeCell ref="C10:G10"/>
    <mergeCell ref="C11:G11"/>
    <mergeCell ref="C13:G13"/>
    <mergeCell ref="C14:G14"/>
    <mergeCell ref="C15:G15"/>
    <mergeCell ref="C16:G16"/>
  </mergeCells>
  <phoneticPr fontId="0" type="noConversion"/>
  <dataValidations count="6">
    <dataValidation allowBlank="1" showInputMessage="1" showErrorMessage="1" errorTitle="Du må legge inn firmanavnet" sqref="C9" xr:uid="{00000000-0002-0000-0000-000000000000}"/>
    <dataValidation type="date" allowBlank="1" showInputMessage="1" showErrorMessage="1" errorTitle="Ugyldig dato" error="Du må taste inn et dato mellom 01.12.2025 og 31.12.2026." sqref="I22:I221" xr:uid="{B4B13E21-34FB-4688-9EAC-1EF9FAD75689}">
      <formula1>cellLavesteDato</formula1>
      <formula2>cellHøyesteDato</formula2>
    </dataValidation>
    <dataValidation type="list" allowBlank="1" showInputMessage="1" showErrorMessage="1" errorTitle="Error" error="Choose value from list." sqref="K22:K221" xr:uid="{14CF3DB4-24C8-4635-933F-89F1B411F165}">
      <formula1>rngProdukt</formula1>
    </dataValidation>
    <dataValidation type="list" allowBlank="1" showInputMessage="1" showErrorMessage="1" errorTitle="Error" error="Choose value from list." sqref="M22:M221" xr:uid="{471B6674-8FB8-4822-BB97-F223CE23FEC0}">
      <formula1>rngKanHengesDør</formula1>
    </dataValidation>
    <dataValidation type="textLength" allowBlank="1" showInputMessage="1" showErrorMessage="1" errorTitle="Teksten er for lang" error="Teksten er for lang" sqref="N22:N221" xr:uid="{5A26A4B7-4D8E-4DED-A778-668C346CDA9B}">
      <formula1>0</formula1>
      <formula2>cellMaxTegnKorttekst</formula2>
    </dataValidation>
    <dataValidation type="list" allowBlank="1" showInputMessage="1" showErrorMessage="1" errorTitle="Error" error="Choose value from list." sqref="O22:O221 Q22:Q221" xr:uid="{BF60DEF0-9312-43ED-B9A9-C2A793C72286}">
      <formula1>rngTilleggsvare</formula1>
    </dataValidation>
  </dataValidations>
  <hyperlinks>
    <hyperlink ref="G6" r:id="rId1" xr:uid="{00000000-0004-0000-0000-000000000000}"/>
  </hyperlinks>
  <pageMargins left="0.74803149606299213" right="0.74803149606299213" top="0.98425196850393704" bottom="0.98425196850393704" header="0.51181102362204722" footer="0.51181102362204722"/>
  <pageSetup paperSize="8" scale="73" fitToWidth="2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112B2-2D53-4B2D-A390-A251CA36B553}">
  <sheetPr codeName="Ark1"/>
  <dimension ref="A1:AN200"/>
  <sheetViews>
    <sheetView topLeftCell="J163" workbookViewId="0">
      <selection activeCell="Z19" sqref="Z19"/>
    </sheetView>
  </sheetViews>
  <sheetFormatPr baseColWidth="10" defaultRowHeight="13.5" x14ac:dyDescent="0.25"/>
  <cols>
    <col min="1" max="1" width="18.140625" customWidth="1"/>
    <col min="26" max="26" width="13.7109375" bestFit="1" customWidth="1"/>
    <col min="27" max="27" width="23.42578125" customWidth="1"/>
    <col min="28" max="28" width="5.42578125" bestFit="1" customWidth="1"/>
    <col min="30" max="30" width="14.5703125" bestFit="1" customWidth="1"/>
    <col min="31" max="31" width="5.42578125" bestFit="1" customWidth="1"/>
    <col min="33" max="33" width="14.85546875" bestFit="1" customWidth="1"/>
    <col min="34" max="34" width="5.42578125" bestFit="1" customWidth="1"/>
    <col min="35" max="35" width="10.85546875" bestFit="1" customWidth="1"/>
  </cols>
  <sheetData>
    <row r="1" spans="1:40" x14ac:dyDescent="0.25">
      <c r="A1" t="s">
        <v>79</v>
      </c>
      <c r="C1" s="28" t="s">
        <v>41</v>
      </c>
      <c r="D1" s="28" t="s">
        <v>42</v>
      </c>
      <c r="E1" s="28" t="s">
        <v>43</v>
      </c>
      <c r="F1" s="28" t="s">
        <v>44</v>
      </c>
      <c r="G1" s="28" t="s">
        <v>45</v>
      </c>
      <c r="H1" s="28" t="s">
        <v>46</v>
      </c>
      <c r="I1" s="28" t="s">
        <v>47</v>
      </c>
      <c r="J1" s="28" t="s">
        <v>1</v>
      </c>
      <c r="K1" s="28" t="s">
        <v>48</v>
      </c>
      <c r="L1" s="28" t="s">
        <v>49</v>
      </c>
      <c r="M1" s="28" t="s">
        <v>50</v>
      </c>
      <c r="N1" s="28" t="s">
        <v>51</v>
      </c>
      <c r="O1" s="28" t="s">
        <v>52</v>
      </c>
      <c r="P1" s="28" t="s">
        <v>53</v>
      </c>
      <c r="Q1" s="28" t="s">
        <v>0</v>
      </c>
      <c r="R1" s="28" t="s">
        <v>54</v>
      </c>
      <c r="S1" s="28" t="s">
        <v>55</v>
      </c>
      <c r="T1" s="28" t="s">
        <v>56</v>
      </c>
      <c r="U1" s="28" t="s">
        <v>57</v>
      </c>
      <c r="V1" s="28" t="s">
        <v>58</v>
      </c>
      <c r="W1" s="28" t="s">
        <v>59</v>
      </c>
      <c r="X1" s="28" t="s">
        <v>60</v>
      </c>
      <c r="Y1" s="28" t="s">
        <v>61</v>
      </c>
      <c r="Z1" s="28" t="s">
        <v>62</v>
      </c>
      <c r="AA1" s="28" t="s">
        <v>63</v>
      </c>
      <c r="AB1" s="28" t="s">
        <v>59</v>
      </c>
      <c r="AC1" s="28" t="s">
        <v>64</v>
      </c>
      <c r="AD1" s="28" t="s">
        <v>65</v>
      </c>
      <c r="AE1" s="28" t="s">
        <v>59</v>
      </c>
      <c r="AF1" s="28" t="s">
        <v>66</v>
      </c>
      <c r="AG1" s="28" t="s">
        <v>67</v>
      </c>
      <c r="AH1" s="28" t="s">
        <v>59</v>
      </c>
      <c r="AI1" s="28" t="s">
        <v>68</v>
      </c>
      <c r="AJ1" s="28" t="s">
        <v>69</v>
      </c>
      <c r="AK1" s="28" t="s">
        <v>70</v>
      </c>
      <c r="AL1" s="28" t="s">
        <v>71</v>
      </c>
      <c r="AM1" s="28" t="s">
        <v>72</v>
      </c>
      <c r="AN1" s="28" t="s">
        <v>73</v>
      </c>
    </row>
    <row r="2" spans="1:40" x14ac:dyDescent="0.25">
      <c r="A2" t="b">
        <f>AND(Bestilling!G22&lt;&gt;"",Bestilling!H22="Norge")</f>
        <v>0</v>
      </c>
      <c r="C2" s="28" t="str">
        <f t="shared" ref="C2:C33" si="0">Kundenummer&amp;""</f>
        <v/>
      </c>
      <c r="D2" s="28" t="str">
        <f t="shared" ref="D2:D33" si="1">Firmanavn&amp;""</f>
        <v/>
      </c>
      <c r="E2" s="28" t="str">
        <f t="shared" ref="E2:E33" si="2">Bestiller&amp;""</f>
        <v/>
      </c>
      <c r="F2" s="28" t="str">
        <f t="shared" ref="F2:F33" si="3">FakturaMerking&amp;""</f>
        <v/>
      </c>
      <c r="G2" s="28" t="str">
        <f t="shared" ref="G2:G33" si="4">FakturaAdresse&amp;""</f>
        <v/>
      </c>
      <c r="H2" s="28"/>
      <c r="I2" s="28" t="str">
        <f t="shared" ref="I2:I33" si="5">PostNr&amp;""</f>
        <v/>
      </c>
      <c r="J2" s="28" t="str">
        <f t="shared" ref="J2:J33" si="6">PostSted&amp;""</f>
        <v/>
      </c>
      <c r="K2" s="28" t="str">
        <f t="shared" ref="K2:K33" si="7">Telefon&amp;""</f>
        <v/>
      </c>
      <c r="L2" s="28" t="str">
        <f t="shared" ref="L2:L33" si="8">EPost&amp;""</f>
        <v/>
      </c>
      <c r="M2" s="28" t="str">
        <f>SUBSTITUTE(IF(ISBLANK(Bestilling!U22),Bestilling!T22,Bestilling!U22)&amp;"",",",".")</f>
        <v/>
      </c>
      <c r="N2" s="28" t="str">
        <f>IF(ISBLANK(Bestilling!C22),Bestilling!D22,Bestilling!C22)&amp;""</f>
        <v/>
      </c>
      <c r="O2" s="28" t="str">
        <f>Bestilling!D22&amp;""</f>
        <v/>
      </c>
      <c r="P2" s="28" t="str">
        <f>Bestilling!E22&amp;""</f>
        <v/>
      </c>
      <c r="Q2" s="28" t="str">
        <f>TEXT(Bestilling!F22,"0000")&amp;""</f>
        <v>0000</v>
      </c>
      <c r="R2" s="28" t="str">
        <f>Bestilling!G22&amp;""</f>
        <v/>
      </c>
      <c r="S2" s="29" t="str">
        <f>TEXT(Bestilling!I22,"dd.mm.åååå")&amp;""</f>
        <v>00.01.1900</v>
      </c>
      <c r="T2" s="28" t="str">
        <f>IF(NOT(ISBLANK(Bestilling!D22)),"FØR KL 15","")</f>
        <v/>
      </c>
      <c r="U2" s="28" t="str">
        <f>Bestilling!J22&amp;""</f>
        <v/>
      </c>
      <c r="V2" s="28" t="str">
        <f>_xlfn.XLOOKUP(Bestilling!K22,tblProdukter[Produkt],tblProdukter[Varenr],"",0)&amp;""</f>
        <v/>
      </c>
      <c r="W2" s="28" t="str">
        <f>IF(V2&lt;&gt;"",1,"")</f>
        <v/>
      </c>
      <c r="X2" s="28"/>
      <c r="Y2" s="28" t="str">
        <f>SUBSTITUTE(Bestilling!L22&amp;"",",",".")</f>
        <v>0</v>
      </c>
      <c r="Z2" s="28" t="str">
        <f>SUBSTITUTE(TEXT(Bestilling!S22*100,"0,00")&amp;"",",",".")</f>
        <v>0.00</v>
      </c>
      <c r="AA2" s="28" t="str">
        <f>_xlfn.XLOOKUP("Kort",tblTilleggsvarerKort[Tilleggsvare],tblTilleggsvarerKort[Varenr],"",0)&amp;""</f>
        <v>111001</v>
      </c>
      <c r="AB2" s="28">
        <f>IF(AA2&lt;&gt;"",1,"")</f>
        <v>1</v>
      </c>
      <c r="AC2" s="28" t="str">
        <f>SUBSTITUTE(_xlfn.XLOOKUP("Kort",tblTilleggsvarerKort[Tilleggsvare],tblTilleggsvarerKort[Pris inkl. MVA],"",0,1)&amp;"",",",".")</f>
        <v>20</v>
      </c>
      <c r="AD2" s="28" t="str">
        <f>_xlfn.XLOOKUP(Bestilling!O22,tblTilleggsvarer[Tilleggsvare],tblTilleggsvarer[Varenr],"",0)&amp;""</f>
        <v/>
      </c>
      <c r="AE2" s="28" t="str">
        <f t="shared" ref="AE2:AE66" si="9">IF(AD2&lt;&gt;"",1,"")&amp;""</f>
        <v/>
      </c>
      <c r="AF2" s="28" t="str">
        <f>SUBSTITUTE(Bestilling!P22&amp;"",",",".")&amp;""</f>
        <v/>
      </c>
      <c r="AG2" s="28" t="str">
        <f>_xlfn.XLOOKUP(Bestilling!Q22,tblTilleggsvarer[Tilleggsvare],tblTilleggsvarer[Varenr],"",0)&amp;""</f>
        <v/>
      </c>
      <c r="AH2" s="28" t="str">
        <f>IF(AG2&lt;&gt;"",1,"")&amp;""</f>
        <v/>
      </c>
      <c r="AI2" s="28" t="str">
        <f>SUBSTITUTE(Bestilling!R22&amp;"",",",".")&amp;""</f>
        <v/>
      </c>
      <c r="AJ2" s="28" t="str">
        <f>IF(Bestilling!M22="Ja",1,"")&amp;""</f>
        <v/>
      </c>
      <c r="AK2" s="28"/>
      <c r="AL2" s="28" t="str">
        <f>TRIM(Bestilling!N22&amp;"")&amp;""</f>
        <v/>
      </c>
      <c r="AM2" s="28" t="str">
        <f>IF(ISBLANK(Bestilling!J22),"Kunden kan ikke utlevere mottakers tlf. nr.","")&amp;""</f>
        <v>Kunden kan ikke utlevere mottakers tlf. nr.</v>
      </c>
      <c r="AN2" s="28"/>
    </row>
    <row r="3" spans="1:40" x14ac:dyDescent="0.25">
      <c r="A3" t="b">
        <f>AND(Bestilling!G23&lt;&gt;"",Bestilling!H23="Norge")</f>
        <v>0</v>
      </c>
      <c r="C3" s="28" t="str">
        <f t="shared" si="0"/>
        <v/>
      </c>
      <c r="D3" s="28" t="str">
        <f t="shared" si="1"/>
        <v/>
      </c>
      <c r="E3" s="28" t="str">
        <f t="shared" si="2"/>
        <v/>
      </c>
      <c r="F3" s="28" t="str">
        <f t="shared" si="3"/>
        <v/>
      </c>
      <c r="G3" s="28" t="str">
        <f t="shared" si="4"/>
        <v/>
      </c>
      <c r="H3" s="28"/>
      <c r="I3" s="28" t="str">
        <f t="shared" si="5"/>
        <v/>
      </c>
      <c r="J3" s="28" t="str">
        <f t="shared" si="6"/>
        <v/>
      </c>
      <c r="K3" s="28" t="str">
        <f t="shared" si="7"/>
        <v/>
      </c>
      <c r="L3" s="28" t="str">
        <f t="shared" si="8"/>
        <v/>
      </c>
      <c r="M3" s="28" t="str">
        <f>SUBSTITUTE(IF(ISBLANK(Bestilling!U23),Bestilling!T23,Bestilling!U23)&amp;"",",",".")</f>
        <v/>
      </c>
      <c r="N3" s="28" t="str">
        <f>IF(ISBLANK(Bestilling!C23),Bestilling!D23,Bestilling!C23)&amp;""</f>
        <v/>
      </c>
      <c r="O3" s="28" t="str">
        <f>Bestilling!D23&amp;""</f>
        <v/>
      </c>
      <c r="P3" s="28" t="str">
        <f>Bestilling!E23&amp;""</f>
        <v/>
      </c>
      <c r="Q3" s="28" t="str">
        <f>TEXT(Bestilling!F23,"0000")&amp;""</f>
        <v>0000</v>
      </c>
      <c r="R3" s="28" t="str">
        <f>Bestilling!G23&amp;""</f>
        <v/>
      </c>
      <c r="S3" s="29" t="str">
        <f>TEXT(Bestilling!I23,"dd.mm.åååå")&amp;""</f>
        <v>00.01.1900</v>
      </c>
      <c r="T3" s="28" t="str">
        <f>IF(NOT(ISBLANK(Bestilling!D23)),"FØR KL 15","")</f>
        <v/>
      </c>
      <c r="U3" s="28" t="str">
        <f>Bestilling!J23&amp;""</f>
        <v/>
      </c>
      <c r="V3" s="28" t="str">
        <f>_xlfn.XLOOKUP(Bestilling!K23,tblProdukter[Produkt],tblProdukter[Varenr],"",0)&amp;""</f>
        <v/>
      </c>
      <c r="W3" s="28" t="str">
        <f t="shared" ref="W3:W66" si="10">IF(V3&lt;&gt;"",1,"")</f>
        <v/>
      </c>
      <c r="X3" s="28"/>
      <c r="Y3" s="28" t="str">
        <f>SUBSTITUTE(Bestilling!L23&amp;"",",",".")</f>
        <v>0</v>
      </c>
      <c r="Z3" s="28" t="str">
        <f>SUBSTITUTE(TEXT(Bestilling!S23*100,"0,00")&amp;"",",",".")</f>
        <v>0.00</v>
      </c>
      <c r="AA3" s="28" t="str">
        <f>_xlfn.XLOOKUP("Kort",tblTilleggsvarerKort[Tilleggsvare],tblTilleggsvarerKort[Varenr],"",0)&amp;""</f>
        <v>111001</v>
      </c>
      <c r="AB3" s="28">
        <f>IF(AA3&lt;&gt;"",1,"")</f>
        <v>1</v>
      </c>
      <c r="AC3" s="28" t="str">
        <f>SUBSTITUTE(_xlfn.XLOOKUP("Kort",tblTilleggsvarerKort[Tilleggsvare],tblTilleggsvarerKort[Pris inkl. MVA],"",0,1)&amp;"",",",".")</f>
        <v>20</v>
      </c>
      <c r="AD3" s="28" t="str">
        <f>_xlfn.XLOOKUP(Bestilling!O23,tblTilleggsvarer[Tilleggsvare],tblTilleggsvarer[Varenr],"",0)&amp;""</f>
        <v/>
      </c>
      <c r="AE3" s="28" t="str">
        <f t="shared" si="9"/>
        <v/>
      </c>
      <c r="AF3" s="28" t="str">
        <f>SUBSTITUTE(Bestilling!P23&amp;"",",",".")&amp;""</f>
        <v/>
      </c>
      <c r="AG3" s="28" t="str">
        <f>_xlfn.XLOOKUP(Bestilling!Q23,tblTilleggsvarer[Tilleggsvare],tblTilleggsvarer[Varenr],"",0)&amp;""</f>
        <v/>
      </c>
      <c r="AH3" s="28" t="str">
        <f t="shared" ref="AH3:AH66" si="11">IF(AG3&lt;&gt;"",1,"")&amp;""</f>
        <v/>
      </c>
      <c r="AI3" s="28" t="str">
        <f>SUBSTITUTE(Bestilling!R23&amp;"",",",".")&amp;""</f>
        <v/>
      </c>
      <c r="AJ3" s="28" t="str">
        <f>IF(Bestilling!M23="Ja",1,"")&amp;""</f>
        <v/>
      </c>
      <c r="AK3" s="28"/>
      <c r="AL3" s="28" t="str">
        <f>TRIM(Bestilling!N23&amp;"")&amp;""</f>
        <v/>
      </c>
      <c r="AM3" s="28" t="str">
        <f>IF(ISBLANK(Bestilling!J23),"Kunden kan ikke utlevere mottakers tlf. nr.","")&amp;""</f>
        <v>Kunden kan ikke utlevere mottakers tlf. nr.</v>
      </c>
      <c r="AN3" s="28"/>
    </row>
    <row r="4" spans="1:40" x14ac:dyDescent="0.25">
      <c r="A4" t="b">
        <f>AND(Bestilling!G24&lt;&gt;"",Bestilling!H24="Norge")</f>
        <v>0</v>
      </c>
      <c r="C4" s="28" t="str">
        <f t="shared" si="0"/>
        <v/>
      </c>
      <c r="D4" s="28" t="str">
        <f t="shared" si="1"/>
        <v/>
      </c>
      <c r="E4" s="28" t="str">
        <f t="shared" si="2"/>
        <v/>
      </c>
      <c r="F4" s="28" t="str">
        <f t="shared" si="3"/>
        <v/>
      </c>
      <c r="G4" s="28" t="str">
        <f t="shared" si="4"/>
        <v/>
      </c>
      <c r="H4" s="28"/>
      <c r="I4" s="28" t="str">
        <f t="shared" si="5"/>
        <v/>
      </c>
      <c r="J4" s="28" t="str">
        <f t="shared" si="6"/>
        <v/>
      </c>
      <c r="K4" s="28" t="str">
        <f t="shared" si="7"/>
        <v/>
      </c>
      <c r="L4" s="28" t="str">
        <f t="shared" si="8"/>
        <v/>
      </c>
      <c r="M4" s="28" t="str">
        <f>SUBSTITUTE(IF(ISBLANK(Bestilling!U24),Bestilling!T24,Bestilling!U24)&amp;"",",",".")</f>
        <v/>
      </c>
      <c r="N4" s="28" t="str">
        <f>IF(ISBLANK(Bestilling!C24),Bestilling!D24,Bestilling!C24)&amp;""</f>
        <v/>
      </c>
      <c r="O4" s="28" t="str">
        <f>Bestilling!D24&amp;""</f>
        <v/>
      </c>
      <c r="P4" s="28" t="str">
        <f>Bestilling!E24&amp;""</f>
        <v/>
      </c>
      <c r="Q4" s="28" t="str">
        <f>TEXT(Bestilling!F24,"0000")&amp;""</f>
        <v>0000</v>
      </c>
      <c r="R4" s="28" t="str">
        <f>Bestilling!G24&amp;""</f>
        <v/>
      </c>
      <c r="S4" s="29" t="str">
        <f>TEXT(Bestilling!I24,"dd.mm.åååå")&amp;""</f>
        <v>00.01.1900</v>
      </c>
      <c r="T4" s="28" t="str">
        <f>IF(NOT(ISBLANK(Bestilling!D24)),"FØR KL 15","")</f>
        <v/>
      </c>
      <c r="U4" s="28" t="str">
        <f>Bestilling!J24&amp;""</f>
        <v/>
      </c>
      <c r="V4" s="28" t="str">
        <f>_xlfn.XLOOKUP(Bestilling!K24,tblProdukter[Produkt],tblProdukter[Varenr],"",0)&amp;""</f>
        <v/>
      </c>
      <c r="W4" s="28" t="str">
        <f t="shared" si="10"/>
        <v/>
      </c>
      <c r="X4" s="28"/>
      <c r="Y4" s="28" t="str">
        <f>SUBSTITUTE(Bestilling!L24&amp;"",",",".")</f>
        <v>0</v>
      </c>
      <c r="Z4" s="28" t="str">
        <f>SUBSTITUTE(TEXT(Bestilling!S24*100,"0,00")&amp;"",",",".")</f>
        <v>0.00</v>
      </c>
      <c r="AA4" s="28" t="str">
        <f>_xlfn.XLOOKUP("Kort",tblTilleggsvarerKort[Tilleggsvare],tblTilleggsvarerKort[Varenr],"",0)&amp;""</f>
        <v>111001</v>
      </c>
      <c r="AB4" s="28">
        <f>IF(AA4&lt;&gt;"",1,"")</f>
        <v>1</v>
      </c>
      <c r="AC4" s="28" t="str">
        <f>SUBSTITUTE(_xlfn.XLOOKUP("Kort",tblTilleggsvarerKort[Tilleggsvare],tblTilleggsvarerKort[Pris inkl. MVA],"",0,1)&amp;"",",",".")</f>
        <v>20</v>
      </c>
      <c r="AD4" s="28" t="str">
        <f>_xlfn.XLOOKUP(Bestilling!O24,tblTilleggsvarer[Tilleggsvare],tblTilleggsvarer[Varenr],"",0)&amp;""</f>
        <v/>
      </c>
      <c r="AE4" s="28" t="str">
        <f t="shared" si="9"/>
        <v/>
      </c>
      <c r="AF4" s="28" t="str">
        <f>SUBSTITUTE(Bestilling!P24&amp;"",",",".")&amp;""</f>
        <v/>
      </c>
      <c r="AG4" s="28" t="str">
        <f>_xlfn.XLOOKUP(Bestilling!Q24,tblTilleggsvarer[Tilleggsvare],tblTilleggsvarer[Varenr],"",0)&amp;""</f>
        <v/>
      </c>
      <c r="AH4" s="28" t="str">
        <f t="shared" si="11"/>
        <v/>
      </c>
      <c r="AI4" s="28" t="str">
        <f>SUBSTITUTE(Bestilling!R24&amp;"",",",".")&amp;""</f>
        <v/>
      </c>
      <c r="AJ4" s="28" t="str">
        <f>IF(Bestilling!M24="Ja",1,"")&amp;""</f>
        <v/>
      </c>
      <c r="AK4" s="28"/>
      <c r="AL4" s="28" t="str">
        <f>TRIM(Bestilling!N24&amp;"")&amp;""</f>
        <v/>
      </c>
      <c r="AM4" s="28" t="str">
        <f>IF(ISBLANK(Bestilling!J24),"Kunden kan ikke utlevere mottakers tlf. nr.","")&amp;""</f>
        <v>Kunden kan ikke utlevere mottakers tlf. nr.</v>
      </c>
      <c r="AN4" s="28"/>
    </row>
    <row r="5" spans="1:40" x14ac:dyDescent="0.25">
      <c r="A5" t="b">
        <f>AND(Bestilling!G25&lt;&gt;"",Bestilling!H25="Norge")</f>
        <v>0</v>
      </c>
      <c r="C5" s="28" t="str">
        <f t="shared" si="0"/>
        <v/>
      </c>
      <c r="D5" s="28" t="str">
        <f t="shared" si="1"/>
        <v/>
      </c>
      <c r="E5" s="28" t="str">
        <f t="shared" si="2"/>
        <v/>
      </c>
      <c r="F5" s="28" t="str">
        <f t="shared" si="3"/>
        <v/>
      </c>
      <c r="G5" s="28" t="str">
        <f t="shared" si="4"/>
        <v/>
      </c>
      <c r="H5" s="28"/>
      <c r="I5" s="28" t="str">
        <f t="shared" si="5"/>
        <v/>
      </c>
      <c r="J5" s="28" t="str">
        <f t="shared" si="6"/>
        <v/>
      </c>
      <c r="K5" s="28" t="str">
        <f t="shared" si="7"/>
        <v/>
      </c>
      <c r="L5" s="28" t="str">
        <f t="shared" si="8"/>
        <v/>
      </c>
      <c r="M5" s="28" t="str">
        <f>SUBSTITUTE(IF(ISBLANK(Bestilling!U25),Bestilling!T25,Bestilling!U25)&amp;"",",",".")</f>
        <v/>
      </c>
      <c r="N5" s="28" t="str">
        <f>IF(ISBLANK(Bestilling!C25),Bestilling!D25,Bestilling!C25)&amp;""</f>
        <v/>
      </c>
      <c r="O5" s="28" t="str">
        <f>Bestilling!D25&amp;""</f>
        <v/>
      </c>
      <c r="P5" s="28" t="str">
        <f>Bestilling!E25&amp;""</f>
        <v/>
      </c>
      <c r="Q5" s="28" t="str">
        <f>TEXT(Bestilling!F25,"0000")&amp;""</f>
        <v>0000</v>
      </c>
      <c r="R5" s="28" t="str">
        <f>Bestilling!G25&amp;""</f>
        <v/>
      </c>
      <c r="S5" s="29" t="str">
        <f>TEXT(Bestilling!I25,"dd.mm.åååå")&amp;""</f>
        <v>00.01.1900</v>
      </c>
      <c r="T5" s="28" t="str">
        <f>IF(NOT(ISBLANK(Bestilling!D25)),"FØR KL 15","")</f>
        <v/>
      </c>
      <c r="U5" s="28" t="str">
        <f>Bestilling!J25&amp;""</f>
        <v/>
      </c>
      <c r="V5" s="28" t="str">
        <f>_xlfn.XLOOKUP(Bestilling!K25,tblProdukter[Produkt],tblProdukter[Varenr],"",0)&amp;""</f>
        <v/>
      </c>
      <c r="W5" s="28" t="str">
        <f t="shared" si="10"/>
        <v/>
      </c>
      <c r="X5" s="28"/>
      <c r="Y5" s="28" t="str">
        <f>SUBSTITUTE(Bestilling!L25&amp;"",",",".")</f>
        <v>0</v>
      </c>
      <c r="Z5" s="28" t="str">
        <f>SUBSTITUTE(TEXT(Bestilling!S25*100,"0,00")&amp;"",",",".")</f>
        <v>0.00</v>
      </c>
      <c r="AA5" s="28" t="str">
        <f>_xlfn.XLOOKUP("Kort",tblTilleggsvarerKort[Tilleggsvare],tblTilleggsvarerKort[Varenr],"",0)&amp;""</f>
        <v>111001</v>
      </c>
      <c r="AB5" s="28">
        <f>IF(AA5&lt;&gt;"",1,"")</f>
        <v>1</v>
      </c>
      <c r="AC5" s="28" t="str">
        <f>SUBSTITUTE(_xlfn.XLOOKUP("Kort",tblTilleggsvarerKort[Tilleggsvare],tblTilleggsvarerKort[Pris inkl. MVA],"",0,1)&amp;"",",",".")</f>
        <v>20</v>
      </c>
      <c r="AD5" s="28" t="str">
        <f>_xlfn.XLOOKUP(Bestilling!O25,tblTilleggsvarer[Tilleggsvare],tblTilleggsvarer[Varenr],"",0)&amp;""</f>
        <v/>
      </c>
      <c r="AE5" s="28" t="str">
        <f t="shared" si="9"/>
        <v/>
      </c>
      <c r="AF5" s="28" t="str">
        <f>SUBSTITUTE(Bestilling!P25&amp;"",",",".")&amp;""</f>
        <v/>
      </c>
      <c r="AG5" s="28" t="str">
        <f>_xlfn.XLOOKUP(Bestilling!Q25,tblTilleggsvarer[Tilleggsvare],tblTilleggsvarer[Varenr],"",0)&amp;""</f>
        <v/>
      </c>
      <c r="AH5" s="28" t="str">
        <f t="shared" si="11"/>
        <v/>
      </c>
      <c r="AI5" s="28" t="str">
        <f>SUBSTITUTE(Bestilling!R25&amp;"",",",".")&amp;""</f>
        <v/>
      </c>
      <c r="AJ5" s="28" t="str">
        <f>IF(Bestilling!M25="Ja",1,"")&amp;""</f>
        <v/>
      </c>
      <c r="AK5" s="28"/>
      <c r="AL5" s="28" t="str">
        <f>TRIM(Bestilling!N25&amp;"")&amp;""</f>
        <v/>
      </c>
      <c r="AM5" s="28" t="str">
        <f>IF(ISBLANK(Bestilling!J25),"Kunden kan ikke utlevere mottakers tlf. nr.","")&amp;""</f>
        <v>Kunden kan ikke utlevere mottakers tlf. nr.</v>
      </c>
      <c r="AN5" s="28"/>
    </row>
    <row r="6" spans="1:40" x14ac:dyDescent="0.25">
      <c r="A6" t="b">
        <f>AND(Bestilling!G26&lt;&gt;"",Bestilling!H26="Norge")</f>
        <v>0</v>
      </c>
      <c r="C6" s="28" t="str">
        <f t="shared" si="0"/>
        <v/>
      </c>
      <c r="D6" s="28" t="str">
        <f t="shared" si="1"/>
        <v/>
      </c>
      <c r="E6" s="28" t="str">
        <f t="shared" si="2"/>
        <v/>
      </c>
      <c r="F6" s="28" t="str">
        <f t="shared" si="3"/>
        <v/>
      </c>
      <c r="G6" s="28" t="str">
        <f t="shared" si="4"/>
        <v/>
      </c>
      <c r="H6" s="28"/>
      <c r="I6" s="28" t="str">
        <f t="shared" si="5"/>
        <v/>
      </c>
      <c r="J6" s="28" t="str">
        <f t="shared" si="6"/>
        <v/>
      </c>
      <c r="K6" s="28" t="str">
        <f t="shared" si="7"/>
        <v/>
      </c>
      <c r="L6" s="28" t="str">
        <f t="shared" si="8"/>
        <v/>
      </c>
      <c r="M6" s="28" t="str">
        <f>SUBSTITUTE(IF(ISBLANK(Bestilling!U26),Bestilling!T26,Bestilling!U26)&amp;"",",",".")</f>
        <v/>
      </c>
      <c r="N6" s="28" t="str">
        <f>IF(ISBLANK(Bestilling!C26),Bestilling!D26,Bestilling!C26)&amp;""</f>
        <v/>
      </c>
      <c r="O6" s="28" t="str">
        <f>Bestilling!D26&amp;""</f>
        <v/>
      </c>
      <c r="P6" s="28" t="str">
        <f>Bestilling!E26&amp;""</f>
        <v/>
      </c>
      <c r="Q6" s="28" t="str">
        <f>TEXT(Bestilling!F26,"0000")&amp;""</f>
        <v>0000</v>
      </c>
      <c r="R6" s="28" t="str">
        <f>Bestilling!G26&amp;""</f>
        <v/>
      </c>
      <c r="S6" s="29" t="str">
        <f>TEXT(Bestilling!I26,"dd.mm.åååå")&amp;""</f>
        <v>00.01.1900</v>
      </c>
      <c r="T6" s="28" t="str">
        <f>IF(NOT(ISBLANK(Bestilling!D26)),"FØR KL 15","")</f>
        <v/>
      </c>
      <c r="U6" s="28" t="str">
        <f>Bestilling!J26&amp;""</f>
        <v/>
      </c>
      <c r="V6" s="28" t="str">
        <f>_xlfn.XLOOKUP(Bestilling!K26,tblProdukter[Produkt],tblProdukter[Varenr],"",0)&amp;""</f>
        <v/>
      </c>
      <c r="W6" s="28" t="str">
        <f t="shared" si="10"/>
        <v/>
      </c>
      <c r="X6" s="28"/>
      <c r="Y6" s="28" t="str">
        <f>SUBSTITUTE(Bestilling!L26&amp;"",",",".")</f>
        <v>0</v>
      </c>
      <c r="Z6" s="28" t="str">
        <f>SUBSTITUTE(TEXT(Bestilling!S26*100,"0,00")&amp;"",",",".")</f>
        <v>0.00</v>
      </c>
      <c r="AA6" s="28" t="str">
        <f>_xlfn.XLOOKUP("Kort",tblTilleggsvarerKort[Tilleggsvare],tblTilleggsvarerKort[Varenr],"",0)&amp;""</f>
        <v>111001</v>
      </c>
      <c r="AB6" s="28">
        <f t="shared" ref="AB6:AB69" si="12">IF(AA6&lt;&gt;"",1,"")</f>
        <v>1</v>
      </c>
      <c r="AC6" s="28" t="str">
        <f>SUBSTITUTE(_xlfn.XLOOKUP("Kort",tblTilleggsvarerKort[Tilleggsvare],tblTilleggsvarerKort[Pris inkl. MVA],"",0,1)&amp;"",",",".")</f>
        <v>20</v>
      </c>
      <c r="AD6" s="28" t="str">
        <f>_xlfn.XLOOKUP(Bestilling!O26,tblTilleggsvarer[Tilleggsvare],tblTilleggsvarer[Varenr],"",0)&amp;""</f>
        <v/>
      </c>
      <c r="AE6" s="28" t="str">
        <f t="shared" si="9"/>
        <v/>
      </c>
      <c r="AF6" s="28" t="str">
        <f>SUBSTITUTE(Bestilling!P26&amp;"",",",".")&amp;""</f>
        <v/>
      </c>
      <c r="AG6" s="28" t="str">
        <f>_xlfn.XLOOKUP(Bestilling!Q26,tblTilleggsvarer[Tilleggsvare],tblTilleggsvarer[Varenr],"",0)&amp;""</f>
        <v/>
      </c>
      <c r="AH6" s="28" t="str">
        <f t="shared" si="11"/>
        <v/>
      </c>
      <c r="AI6" s="28" t="str">
        <f>SUBSTITUTE(Bestilling!R26&amp;"",",",".")&amp;""</f>
        <v/>
      </c>
      <c r="AJ6" s="28" t="str">
        <f>IF(Bestilling!M26="Ja",1,"")&amp;""</f>
        <v/>
      </c>
      <c r="AK6" s="28"/>
      <c r="AL6" s="28" t="str">
        <f>TRIM(Bestilling!N26&amp;"")&amp;""</f>
        <v/>
      </c>
      <c r="AM6" s="28" t="str">
        <f>IF(ISBLANK(Bestilling!J26),"Kunden kan ikke utlevere mottakers tlf. nr.","")&amp;""</f>
        <v>Kunden kan ikke utlevere mottakers tlf. nr.</v>
      </c>
      <c r="AN6" s="28"/>
    </row>
    <row r="7" spans="1:40" x14ac:dyDescent="0.25">
      <c r="A7" t="b">
        <f>AND(Bestilling!G27&lt;&gt;"",Bestilling!H27="Norge")</f>
        <v>0</v>
      </c>
      <c r="C7" s="28" t="str">
        <f t="shared" si="0"/>
        <v/>
      </c>
      <c r="D7" s="28" t="str">
        <f t="shared" si="1"/>
        <v/>
      </c>
      <c r="E7" s="28" t="str">
        <f t="shared" si="2"/>
        <v/>
      </c>
      <c r="F7" s="28" t="str">
        <f t="shared" si="3"/>
        <v/>
      </c>
      <c r="G7" s="28" t="str">
        <f t="shared" si="4"/>
        <v/>
      </c>
      <c r="H7" s="28"/>
      <c r="I7" s="28" t="str">
        <f t="shared" si="5"/>
        <v/>
      </c>
      <c r="J7" s="28" t="str">
        <f t="shared" si="6"/>
        <v/>
      </c>
      <c r="K7" s="28" t="str">
        <f t="shared" si="7"/>
        <v/>
      </c>
      <c r="L7" s="28" t="str">
        <f t="shared" si="8"/>
        <v/>
      </c>
      <c r="M7" s="28" t="str">
        <f>SUBSTITUTE(IF(ISBLANK(Bestilling!U27),Bestilling!T27,Bestilling!U27)&amp;"",",",".")</f>
        <v/>
      </c>
      <c r="N7" s="28" t="str">
        <f>IF(ISBLANK(Bestilling!C27),Bestilling!D27,Bestilling!C27)&amp;""</f>
        <v/>
      </c>
      <c r="O7" s="28" t="str">
        <f>Bestilling!D27&amp;""</f>
        <v/>
      </c>
      <c r="P7" s="28" t="str">
        <f>Bestilling!E27&amp;""</f>
        <v/>
      </c>
      <c r="Q7" s="28" t="str">
        <f>TEXT(Bestilling!F27,"0000")&amp;""</f>
        <v>0000</v>
      </c>
      <c r="R7" s="28" t="str">
        <f>Bestilling!G27&amp;""</f>
        <v/>
      </c>
      <c r="S7" s="29" t="str">
        <f>TEXT(Bestilling!I27,"dd.mm.åååå")&amp;""</f>
        <v>00.01.1900</v>
      </c>
      <c r="T7" s="28" t="str">
        <f>IF(NOT(ISBLANK(Bestilling!D27)),"FØR KL 15","")</f>
        <v/>
      </c>
      <c r="U7" s="28" t="str">
        <f>Bestilling!J27&amp;""</f>
        <v/>
      </c>
      <c r="V7" s="28" t="str">
        <f>_xlfn.XLOOKUP(Bestilling!K27,tblProdukter[Produkt],tblProdukter[Varenr],"",0)&amp;""</f>
        <v/>
      </c>
      <c r="W7" s="28" t="str">
        <f t="shared" si="10"/>
        <v/>
      </c>
      <c r="X7" s="28"/>
      <c r="Y7" s="28" t="str">
        <f>SUBSTITUTE(Bestilling!L27&amp;"",",",".")</f>
        <v>0</v>
      </c>
      <c r="Z7" s="28" t="str">
        <f>SUBSTITUTE(TEXT(Bestilling!S27*100,"0,00")&amp;"",",",".")</f>
        <v>0.00</v>
      </c>
      <c r="AA7" s="28" t="str">
        <f>_xlfn.XLOOKUP("Kort",tblTilleggsvarerKort[Tilleggsvare],tblTilleggsvarerKort[Varenr],"",0)&amp;""</f>
        <v>111001</v>
      </c>
      <c r="AB7" s="28">
        <f t="shared" si="12"/>
        <v>1</v>
      </c>
      <c r="AC7" s="28" t="str">
        <f>SUBSTITUTE(_xlfn.XLOOKUP("Kort",tblTilleggsvarerKort[Tilleggsvare],tblTilleggsvarerKort[Pris inkl. MVA],"",0,1)&amp;"",",",".")</f>
        <v>20</v>
      </c>
      <c r="AD7" s="28" t="str">
        <f>_xlfn.XLOOKUP(Bestilling!O27,tblTilleggsvarer[Tilleggsvare],tblTilleggsvarer[Varenr],"",0)&amp;""</f>
        <v/>
      </c>
      <c r="AE7" s="28" t="str">
        <f t="shared" si="9"/>
        <v/>
      </c>
      <c r="AF7" s="28" t="str">
        <f>SUBSTITUTE(Bestilling!P27&amp;"",",",".")&amp;""</f>
        <v/>
      </c>
      <c r="AG7" s="28" t="str">
        <f>_xlfn.XLOOKUP(Bestilling!Q27,tblTilleggsvarer[Tilleggsvare],tblTilleggsvarer[Varenr],"",0)&amp;""</f>
        <v/>
      </c>
      <c r="AH7" s="28" t="str">
        <f t="shared" si="11"/>
        <v/>
      </c>
      <c r="AI7" s="28" t="str">
        <f>SUBSTITUTE(Bestilling!R27&amp;"",",",".")&amp;""</f>
        <v/>
      </c>
      <c r="AJ7" s="28" t="str">
        <f>IF(Bestilling!M27="Ja",1,"")&amp;""</f>
        <v/>
      </c>
      <c r="AK7" s="28"/>
      <c r="AL7" s="28" t="str">
        <f>TRIM(Bestilling!N27&amp;"")&amp;""</f>
        <v/>
      </c>
      <c r="AM7" s="28" t="str">
        <f>IF(ISBLANK(Bestilling!J27),"Kunden kan ikke utlevere mottakers tlf. nr.","")&amp;""</f>
        <v>Kunden kan ikke utlevere mottakers tlf. nr.</v>
      </c>
      <c r="AN7" s="28"/>
    </row>
    <row r="8" spans="1:40" x14ac:dyDescent="0.25">
      <c r="A8" t="b">
        <f>AND(Bestilling!G28&lt;&gt;"",Bestilling!H28="Norge")</f>
        <v>0</v>
      </c>
      <c r="C8" s="28" t="str">
        <f t="shared" si="0"/>
        <v/>
      </c>
      <c r="D8" s="28" t="str">
        <f t="shared" si="1"/>
        <v/>
      </c>
      <c r="E8" s="28" t="str">
        <f t="shared" si="2"/>
        <v/>
      </c>
      <c r="F8" s="28" t="str">
        <f t="shared" si="3"/>
        <v/>
      </c>
      <c r="G8" s="28" t="str">
        <f t="shared" si="4"/>
        <v/>
      </c>
      <c r="H8" s="28"/>
      <c r="I8" s="28" t="str">
        <f t="shared" si="5"/>
        <v/>
      </c>
      <c r="J8" s="28" t="str">
        <f t="shared" si="6"/>
        <v/>
      </c>
      <c r="K8" s="28" t="str">
        <f t="shared" si="7"/>
        <v/>
      </c>
      <c r="L8" s="28" t="str">
        <f t="shared" si="8"/>
        <v/>
      </c>
      <c r="M8" s="28" t="str">
        <f>SUBSTITUTE(IF(ISBLANK(Bestilling!U28),Bestilling!T28,Bestilling!U28)&amp;"",",",".")</f>
        <v/>
      </c>
      <c r="N8" s="28" t="str">
        <f>IF(ISBLANK(Bestilling!C28),Bestilling!D28,Bestilling!C28)&amp;""</f>
        <v/>
      </c>
      <c r="O8" s="28" t="str">
        <f>Bestilling!D28&amp;""</f>
        <v/>
      </c>
      <c r="P8" s="28" t="str">
        <f>Bestilling!E28&amp;""</f>
        <v/>
      </c>
      <c r="Q8" s="28" t="str">
        <f>TEXT(Bestilling!F28,"0000")&amp;""</f>
        <v>0000</v>
      </c>
      <c r="R8" s="28" t="str">
        <f>Bestilling!G28&amp;""</f>
        <v/>
      </c>
      <c r="S8" s="29" t="str">
        <f>TEXT(Bestilling!I28,"dd.mm.åååå")&amp;""</f>
        <v>00.01.1900</v>
      </c>
      <c r="T8" s="28" t="str">
        <f>IF(NOT(ISBLANK(Bestilling!D28)),"FØR KL 15","")</f>
        <v/>
      </c>
      <c r="U8" s="28" t="str">
        <f>Bestilling!J28&amp;""</f>
        <v/>
      </c>
      <c r="V8" s="28" t="str">
        <f>_xlfn.XLOOKUP(Bestilling!K28,tblProdukter[Produkt],tblProdukter[Varenr],"",0)&amp;""</f>
        <v/>
      </c>
      <c r="W8" s="28" t="str">
        <f t="shared" si="10"/>
        <v/>
      </c>
      <c r="X8" s="28"/>
      <c r="Y8" s="28" t="str">
        <f>SUBSTITUTE(Bestilling!L28&amp;"",",",".")</f>
        <v>0</v>
      </c>
      <c r="Z8" s="28" t="str">
        <f>SUBSTITUTE(TEXT(Bestilling!S28*100,"0,00")&amp;"",",",".")</f>
        <v>0.00</v>
      </c>
      <c r="AA8" s="28" t="str">
        <f>_xlfn.XLOOKUP("Kort",tblTilleggsvarerKort[Tilleggsvare],tblTilleggsvarerKort[Varenr],"",0)&amp;""</f>
        <v>111001</v>
      </c>
      <c r="AB8" s="28">
        <f t="shared" si="12"/>
        <v>1</v>
      </c>
      <c r="AC8" s="28" t="str">
        <f>SUBSTITUTE(_xlfn.XLOOKUP("Kort",tblTilleggsvarerKort[Tilleggsvare],tblTilleggsvarerKort[Pris inkl. MVA],"",0,1)&amp;"",",",".")</f>
        <v>20</v>
      </c>
      <c r="AD8" s="28" t="str">
        <f>_xlfn.XLOOKUP(Bestilling!O28,tblTilleggsvarer[Tilleggsvare],tblTilleggsvarer[Varenr],"",0)&amp;""</f>
        <v/>
      </c>
      <c r="AE8" s="28" t="str">
        <f t="shared" si="9"/>
        <v/>
      </c>
      <c r="AF8" s="28" t="str">
        <f>SUBSTITUTE(Bestilling!P28&amp;"",",",".")&amp;""</f>
        <v/>
      </c>
      <c r="AG8" s="28" t="str">
        <f>_xlfn.XLOOKUP(Bestilling!Q28,tblTilleggsvarer[Tilleggsvare],tblTilleggsvarer[Varenr],"",0)&amp;""</f>
        <v/>
      </c>
      <c r="AH8" s="28" t="str">
        <f t="shared" si="11"/>
        <v/>
      </c>
      <c r="AI8" s="28" t="str">
        <f>SUBSTITUTE(Bestilling!R28&amp;"",",",".")&amp;""</f>
        <v/>
      </c>
      <c r="AJ8" s="28" t="str">
        <f>IF(Bestilling!M28="Ja",1,"")&amp;""</f>
        <v/>
      </c>
      <c r="AK8" s="28"/>
      <c r="AL8" s="28" t="str">
        <f>TRIM(Bestilling!N28&amp;"")&amp;""</f>
        <v/>
      </c>
      <c r="AM8" s="28" t="str">
        <f>IF(ISBLANK(Bestilling!J28),"Kunden kan ikke utlevere mottakers tlf. nr.","")&amp;""</f>
        <v>Kunden kan ikke utlevere mottakers tlf. nr.</v>
      </c>
      <c r="AN8" s="28"/>
    </row>
    <row r="9" spans="1:40" x14ac:dyDescent="0.25">
      <c r="A9" t="b">
        <f>AND(Bestilling!G29&lt;&gt;"",Bestilling!H29="Norge")</f>
        <v>0</v>
      </c>
      <c r="C9" s="28" t="str">
        <f t="shared" si="0"/>
        <v/>
      </c>
      <c r="D9" s="28" t="str">
        <f t="shared" si="1"/>
        <v/>
      </c>
      <c r="E9" s="28" t="str">
        <f t="shared" si="2"/>
        <v/>
      </c>
      <c r="F9" s="28" t="str">
        <f t="shared" si="3"/>
        <v/>
      </c>
      <c r="G9" s="28" t="str">
        <f t="shared" si="4"/>
        <v/>
      </c>
      <c r="H9" s="28"/>
      <c r="I9" s="28" t="str">
        <f t="shared" si="5"/>
        <v/>
      </c>
      <c r="J9" s="28" t="str">
        <f t="shared" si="6"/>
        <v/>
      </c>
      <c r="K9" s="28" t="str">
        <f t="shared" si="7"/>
        <v/>
      </c>
      <c r="L9" s="28" t="str">
        <f t="shared" si="8"/>
        <v/>
      </c>
      <c r="M9" s="28" t="str">
        <f>SUBSTITUTE(IF(ISBLANK(Bestilling!U29),Bestilling!T29,Bestilling!U29)&amp;"",",",".")</f>
        <v/>
      </c>
      <c r="N9" s="28" t="str">
        <f>IF(ISBLANK(Bestilling!C29),Bestilling!D29,Bestilling!C29)&amp;""</f>
        <v/>
      </c>
      <c r="O9" s="28" t="str">
        <f>Bestilling!D29&amp;""</f>
        <v/>
      </c>
      <c r="P9" s="28" t="str">
        <f>Bestilling!E29&amp;""</f>
        <v/>
      </c>
      <c r="Q9" s="28" t="str">
        <f>TEXT(Bestilling!F29,"0000")&amp;""</f>
        <v>0000</v>
      </c>
      <c r="R9" s="28" t="str">
        <f>Bestilling!G29&amp;""</f>
        <v/>
      </c>
      <c r="S9" s="29" t="str">
        <f>TEXT(Bestilling!I29,"dd.mm.åååå")&amp;""</f>
        <v>00.01.1900</v>
      </c>
      <c r="T9" s="28" t="str">
        <f>IF(NOT(ISBLANK(Bestilling!D29)),"FØR KL 15","")</f>
        <v/>
      </c>
      <c r="U9" s="28" t="str">
        <f>Bestilling!J29&amp;""</f>
        <v/>
      </c>
      <c r="V9" s="28" t="str">
        <f>_xlfn.XLOOKUP(Bestilling!K29,tblProdukter[Produkt],tblProdukter[Varenr],"",0)&amp;""</f>
        <v/>
      </c>
      <c r="W9" s="28" t="str">
        <f t="shared" si="10"/>
        <v/>
      </c>
      <c r="X9" s="28"/>
      <c r="Y9" s="28" t="str">
        <f>SUBSTITUTE(Bestilling!L29&amp;"",",",".")</f>
        <v>0</v>
      </c>
      <c r="Z9" s="28" t="str">
        <f>SUBSTITUTE(TEXT(Bestilling!S29*100,"0,00")&amp;"",",",".")</f>
        <v>0.00</v>
      </c>
      <c r="AA9" s="28" t="str">
        <f>_xlfn.XLOOKUP("Kort",tblTilleggsvarerKort[Tilleggsvare],tblTilleggsvarerKort[Varenr],"",0)&amp;""</f>
        <v>111001</v>
      </c>
      <c r="AB9" s="28">
        <f t="shared" si="12"/>
        <v>1</v>
      </c>
      <c r="AC9" s="28" t="str">
        <f>SUBSTITUTE(_xlfn.XLOOKUP("Kort",tblTilleggsvarerKort[Tilleggsvare],tblTilleggsvarerKort[Pris inkl. MVA],"",0,1)&amp;"",",",".")</f>
        <v>20</v>
      </c>
      <c r="AD9" s="28" t="str">
        <f>_xlfn.XLOOKUP(Bestilling!O29,tblTilleggsvarer[Tilleggsvare],tblTilleggsvarer[Varenr],"",0)&amp;""</f>
        <v/>
      </c>
      <c r="AE9" s="28" t="str">
        <f t="shared" si="9"/>
        <v/>
      </c>
      <c r="AF9" s="28" t="str">
        <f>SUBSTITUTE(Bestilling!P29&amp;"",",",".")&amp;""</f>
        <v/>
      </c>
      <c r="AG9" s="28" t="str">
        <f>_xlfn.XLOOKUP(Bestilling!Q29,tblTilleggsvarer[Tilleggsvare],tblTilleggsvarer[Varenr],"",0)&amp;""</f>
        <v/>
      </c>
      <c r="AH9" s="28" t="str">
        <f t="shared" si="11"/>
        <v/>
      </c>
      <c r="AI9" s="28" t="str">
        <f>SUBSTITUTE(Bestilling!R29&amp;"",",",".")&amp;""</f>
        <v/>
      </c>
      <c r="AJ9" s="28" t="str">
        <f>IF(Bestilling!M29="Ja",1,"")&amp;""</f>
        <v/>
      </c>
      <c r="AK9" s="28"/>
      <c r="AL9" s="28" t="str">
        <f>TRIM(Bestilling!N29&amp;"")&amp;""</f>
        <v/>
      </c>
      <c r="AM9" s="28" t="str">
        <f>IF(ISBLANK(Bestilling!J29),"Kunden kan ikke utlevere mottakers tlf. nr.","")&amp;""</f>
        <v>Kunden kan ikke utlevere mottakers tlf. nr.</v>
      </c>
      <c r="AN9" s="28"/>
    </row>
    <row r="10" spans="1:40" x14ac:dyDescent="0.25">
      <c r="A10" t="b">
        <f>AND(Bestilling!G30&lt;&gt;"",Bestilling!H30="Norge")</f>
        <v>0</v>
      </c>
      <c r="C10" s="28" t="str">
        <f t="shared" si="0"/>
        <v/>
      </c>
      <c r="D10" s="28" t="str">
        <f t="shared" si="1"/>
        <v/>
      </c>
      <c r="E10" s="28" t="str">
        <f t="shared" si="2"/>
        <v/>
      </c>
      <c r="F10" s="28" t="str">
        <f t="shared" si="3"/>
        <v/>
      </c>
      <c r="G10" s="28" t="str">
        <f t="shared" si="4"/>
        <v/>
      </c>
      <c r="H10" s="28"/>
      <c r="I10" s="28" t="str">
        <f t="shared" si="5"/>
        <v/>
      </c>
      <c r="J10" s="28" t="str">
        <f t="shared" si="6"/>
        <v/>
      </c>
      <c r="K10" s="28" t="str">
        <f t="shared" si="7"/>
        <v/>
      </c>
      <c r="L10" s="28" t="str">
        <f t="shared" si="8"/>
        <v/>
      </c>
      <c r="M10" s="28" t="str">
        <f>SUBSTITUTE(IF(ISBLANK(Bestilling!U30),Bestilling!T30,Bestilling!U30)&amp;"",",",".")</f>
        <v/>
      </c>
      <c r="N10" s="28" t="str">
        <f>IF(ISBLANK(Bestilling!C30),Bestilling!D30,Bestilling!C30)&amp;""</f>
        <v/>
      </c>
      <c r="O10" s="28" t="str">
        <f>Bestilling!D30&amp;""</f>
        <v/>
      </c>
      <c r="P10" s="28" t="str">
        <f>Bestilling!E30&amp;""</f>
        <v/>
      </c>
      <c r="Q10" s="28" t="str">
        <f>TEXT(Bestilling!F30,"0000")&amp;""</f>
        <v>0000</v>
      </c>
      <c r="R10" s="28" t="str">
        <f>Bestilling!G30&amp;""</f>
        <v/>
      </c>
      <c r="S10" s="29" t="str">
        <f>TEXT(Bestilling!I30,"dd.mm.åååå")&amp;""</f>
        <v>00.01.1900</v>
      </c>
      <c r="T10" s="28" t="str">
        <f>IF(NOT(ISBLANK(Bestilling!D30)),"FØR KL 15","")</f>
        <v/>
      </c>
      <c r="U10" s="28" t="str">
        <f>Bestilling!J30&amp;""</f>
        <v/>
      </c>
      <c r="V10" s="28" t="str">
        <f>_xlfn.XLOOKUP(Bestilling!K30,tblProdukter[Produkt],tblProdukter[Varenr],"",0)&amp;""</f>
        <v/>
      </c>
      <c r="W10" s="28" t="str">
        <f t="shared" si="10"/>
        <v/>
      </c>
      <c r="X10" s="28"/>
      <c r="Y10" s="28" t="str">
        <f>SUBSTITUTE(Bestilling!L30&amp;"",",",".")</f>
        <v>0</v>
      </c>
      <c r="Z10" s="28" t="str">
        <f>SUBSTITUTE(TEXT(Bestilling!S30*100,"0,00")&amp;"",",",".")</f>
        <v>0.00</v>
      </c>
      <c r="AA10" s="28" t="str">
        <f>_xlfn.XLOOKUP("Kort",tblTilleggsvarerKort[Tilleggsvare],tblTilleggsvarerKort[Varenr],"",0)&amp;""</f>
        <v>111001</v>
      </c>
      <c r="AB10" s="28">
        <f t="shared" si="12"/>
        <v>1</v>
      </c>
      <c r="AC10" s="28" t="str">
        <f>SUBSTITUTE(_xlfn.XLOOKUP("Kort",tblTilleggsvarerKort[Tilleggsvare],tblTilleggsvarerKort[Pris inkl. MVA],"",0,1)&amp;"",",",".")</f>
        <v>20</v>
      </c>
      <c r="AD10" s="28" t="str">
        <f>_xlfn.XLOOKUP(Bestilling!O30,tblTilleggsvarer[Tilleggsvare],tblTilleggsvarer[Varenr],"",0)&amp;""</f>
        <v/>
      </c>
      <c r="AE10" s="28" t="str">
        <f t="shared" si="9"/>
        <v/>
      </c>
      <c r="AF10" s="28" t="str">
        <f>SUBSTITUTE(Bestilling!P30&amp;"",",",".")&amp;""</f>
        <v/>
      </c>
      <c r="AG10" s="28" t="str">
        <f>_xlfn.XLOOKUP(Bestilling!Q30,tblTilleggsvarer[Tilleggsvare],tblTilleggsvarer[Varenr],"",0)&amp;""</f>
        <v/>
      </c>
      <c r="AH10" s="28" t="str">
        <f t="shared" si="11"/>
        <v/>
      </c>
      <c r="AI10" s="28" t="str">
        <f>SUBSTITUTE(Bestilling!R30&amp;"",",",".")&amp;""</f>
        <v/>
      </c>
      <c r="AJ10" s="28" t="str">
        <f>IF(Bestilling!M30="Ja",1,"")&amp;""</f>
        <v/>
      </c>
      <c r="AK10" s="28"/>
      <c r="AL10" s="28" t="str">
        <f>TRIM(Bestilling!N30&amp;"")&amp;""</f>
        <v/>
      </c>
      <c r="AM10" s="28" t="str">
        <f>IF(ISBLANK(Bestilling!J30),"Kunden kan ikke utlevere mottakers tlf. nr.","")&amp;""</f>
        <v>Kunden kan ikke utlevere mottakers tlf. nr.</v>
      </c>
      <c r="AN10" s="28"/>
    </row>
    <row r="11" spans="1:40" x14ac:dyDescent="0.25">
      <c r="A11" t="b">
        <f>AND(Bestilling!G31&lt;&gt;"",Bestilling!H31="Norge")</f>
        <v>0</v>
      </c>
      <c r="C11" s="28" t="str">
        <f t="shared" si="0"/>
        <v/>
      </c>
      <c r="D11" s="28" t="str">
        <f t="shared" si="1"/>
        <v/>
      </c>
      <c r="E11" s="28" t="str">
        <f t="shared" si="2"/>
        <v/>
      </c>
      <c r="F11" s="28" t="str">
        <f t="shared" si="3"/>
        <v/>
      </c>
      <c r="G11" s="28" t="str">
        <f t="shared" si="4"/>
        <v/>
      </c>
      <c r="H11" s="28"/>
      <c r="I11" s="28" t="str">
        <f t="shared" si="5"/>
        <v/>
      </c>
      <c r="J11" s="28" t="str">
        <f t="shared" si="6"/>
        <v/>
      </c>
      <c r="K11" s="28" t="str">
        <f t="shared" si="7"/>
        <v/>
      </c>
      <c r="L11" s="28" t="str">
        <f t="shared" si="8"/>
        <v/>
      </c>
      <c r="M11" s="28" t="str">
        <f>SUBSTITUTE(IF(ISBLANK(Bestilling!U31),Bestilling!T31,Bestilling!U31)&amp;"",",",".")</f>
        <v/>
      </c>
      <c r="N11" s="28" t="str">
        <f>IF(ISBLANK(Bestilling!C31),Bestilling!D31,Bestilling!C31)&amp;""</f>
        <v/>
      </c>
      <c r="O11" s="28" t="str">
        <f>Bestilling!D31&amp;""</f>
        <v/>
      </c>
      <c r="P11" s="28" t="str">
        <f>Bestilling!E31&amp;""</f>
        <v/>
      </c>
      <c r="Q11" s="28" t="str">
        <f>TEXT(Bestilling!F31,"0000")&amp;""</f>
        <v>0000</v>
      </c>
      <c r="R11" s="28" t="str">
        <f>Bestilling!G31&amp;""</f>
        <v/>
      </c>
      <c r="S11" s="29" t="str">
        <f>TEXT(Bestilling!I31,"dd.mm.åååå")&amp;""</f>
        <v>00.01.1900</v>
      </c>
      <c r="T11" s="28" t="str">
        <f>IF(NOT(ISBLANK(Bestilling!D31)),"FØR KL 15","")</f>
        <v/>
      </c>
      <c r="U11" s="28" t="str">
        <f>Bestilling!J31&amp;""</f>
        <v/>
      </c>
      <c r="V11" s="28" t="str">
        <f>_xlfn.XLOOKUP(Bestilling!K31,tblProdukter[Produkt],tblProdukter[Varenr],"",0)&amp;""</f>
        <v/>
      </c>
      <c r="W11" s="28" t="str">
        <f t="shared" si="10"/>
        <v/>
      </c>
      <c r="X11" s="28"/>
      <c r="Y11" s="28" t="str">
        <f>SUBSTITUTE(Bestilling!L31&amp;"",",",".")</f>
        <v>0</v>
      </c>
      <c r="Z11" s="28" t="str">
        <f>SUBSTITUTE(TEXT(Bestilling!S31*100,"0,00")&amp;"",",",".")</f>
        <v>0.00</v>
      </c>
      <c r="AA11" s="28" t="str">
        <f>_xlfn.XLOOKUP("Kort",tblTilleggsvarerKort[Tilleggsvare],tblTilleggsvarerKort[Varenr],"",0)&amp;""</f>
        <v>111001</v>
      </c>
      <c r="AB11" s="28">
        <f t="shared" si="12"/>
        <v>1</v>
      </c>
      <c r="AC11" s="28" t="str">
        <f>SUBSTITUTE(_xlfn.XLOOKUP("Kort",tblTilleggsvarerKort[Tilleggsvare],tblTilleggsvarerKort[Pris inkl. MVA],"",0,1)&amp;"",",",".")</f>
        <v>20</v>
      </c>
      <c r="AD11" s="28" t="str">
        <f>_xlfn.XLOOKUP(Bestilling!O31,tblTilleggsvarer[Tilleggsvare],tblTilleggsvarer[Varenr],"",0)&amp;""</f>
        <v/>
      </c>
      <c r="AE11" s="28" t="str">
        <f t="shared" si="9"/>
        <v/>
      </c>
      <c r="AF11" s="28" t="str">
        <f>SUBSTITUTE(Bestilling!P31&amp;"",",",".")&amp;""</f>
        <v/>
      </c>
      <c r="AG11" s="28" t="str">
        <f>_xlfn.XLOOKUP(Bestilling!Q31,tblTilleggsvarer[Tilleggsvare],tblTilleggsvarer[Varenr],"",0)&amp;""</f>
        <v/>
      </c>
      <c r="AH11" s="28" t="str">
        <f t="shared" si="11"/>
        <v/>
      </c>
      <c r="AI11" s="28" t="str">
        <f>SUBSTITUTE(Bestilling!R31&amp;"",",",".")&amp;""</f>
        <v/>
      </c>
      <c r="AJ11" s="28" t="str">
        <f>IF(Bestilling!M31="Ja",1,"")&amp;""</f>
        <v/>
      </c>
      <c r="AK11" s="28"/>
      <c r="AL11" s="28" t="str">
        <f>TRIM(Bestilling!N31&amp;"")&amp;""</f>
        <v/>
      </c>
      <c r="AM11" s="28" t="str">
        <f>IF(ISBLANK(Bestilling!J31),"Kunden kan ikke utlevere mottakers tlf. nr.","")&amp;""</f>
        <v>Kunden kan ikke utlevere mottakers tlf. nr.</v>
      </c>
      <c r="AN11" s="28"/>
    </row>
    <row r="12" spans="1:40" x14ac:dyDescent="0.25">
      <c r="A12" t="b">
        <f>AND(Bestilling!G32&lt;&gt;"",Bestilling!H32="Norge")</f>
        <v>0</v>
      </c>
      <c r="C12" s="28" t="str">
        <f t="shared" si="0"/>
        <v/>
      </c>
      <c r="D12" s="28" t="str">
        <f t="shared" si="1"/>
        <v/>
      </c>
      <c r="E12" s="28" t="str">
        <f t="shared" si="2"/>
        <v/>
      </c>
      <c r="F12" s="28" t="str">
        <f t="shared" si="3"/>
        <v/>
      </c>
      <c r="G12" s="28" t="str">
        <f t="shared" si="4"/>
        <v/>
      </c>
      <c r="H12" s="28"/>
      <c r="I12" s="28" t="str">
        <f t="shared" si="5"/>
        <v/>
      </c>
      <c r="J12" s="28" t="str">
        <f t="shared" si="6"/>
        <v/>
      </c>
      <c r="K12" s="28" t="str">
        <f t="shared" si="7"/>
        <v/>
      </c>
      <c r="L12" s="28" t="str">
        <f t="shared" si="8"/>
        <v/>
      </c>
      <c r="M12" s="28" t="str">
        <f>SUBSTITUTE(IF(ISBLANK(Bestilling!U32),Bestilling!T32,Bestilling!U32)&amp;"",",",".")</f>
        <v/>
      </c>
      <c r="N12" s="28" t="str">
        <f>IF(ISBLANK(Bestilling!C32),Bestilling!D32,Bestilling!C32)&amp;""</f>
        <v/>
      </c>
      <c r="O12" s="28" t="str">
        <f>Bestilling!D32&amp;""</f>
        <v/>
      </c>
      <c r="P12" s="28" t="str">
        <f>Bestilling!E32&amp;""</f>
        <v/>
      </c>
      <c r="Q12" s="28" t="str">
        <f>TEXT(Bestilling!F32,"0000")&amp;""</f>
        <v>0000</v>
      </c>
      <c r="R12" s="28" t="str">
        <f>Bestilling!G32&amp;""</f>
        <v/>
      </c>
      <c r="S12" s="29" t="str">
        <f>TEXT(Bestilling!I32,"dd.mm.åååå")&amp;""</f>
        <v>00.01.1900</v>
      </c>
      <c r="T12" s="28" t="str">
        <f>IF(NOT(ISBLANK(Bestilling!D32)),"FØR KL 15","")</f>
        <v/>
      </c>
      <c r="U12" s="28" t="str">
        <f>Bestilling!J32&amp;""</f>
        <v/>
      </c>
      <c r="V12" s="28" t="str">
        <f>_xlfn.XLOOKUP(Bestilling!K32,tblProdukter[Produkt],tblProdukter[Varenr],"",0)&amp;""</f>
        <v/>
      </c>
      <c r="W12" s="28" t="str">
        <f t="shared" si="10"/>
        <v/>
      </c>
      <c r="X12" s="28"/>
      <c r="Y12" s="28" t="str">
        <f>SUBSTITUTE(Bestilling!L32&amp;"",",",".")</f>
        <v>0</v>
      </c>
      <c r="Z12" s="28" t="str">
        <f>SUBSTITUTE(TEXT(Bestilling!S32*100,"0,00")&amp;"",",",".")</f>
        <v>0.00</v>
      </c>
      <c r="AA12" s="28" t="str">
        <f>_xlfn.XLOOKUP("Kort",tblTilleggsvarerKort[Tilleggsvare],tblTilleggsvarerKort[Varenr],"",0)&amp;""</f>
        <v>111001</v>
      </c>
      <c r="AB12" s="28">
        <f t="shared" si="12"/>
        <v>1</v>
      </c>
      <c r="AC12" s="28" t="str">
        <f>SUBSTITUTE(_xlfn.XLOOKUP("Kort",tblTilleggsvarerKort[Tilleggsvare],tblTilleggsvarerKort[Pris inkl. MVA],"",0,1)&amp;"",",",".")</f>
        <v>20</v>
      </c>
      <c r="AD12" s="28" t="str">
        <f>_xlfn.XLOOKUP(Bestilling!O32,tblTilleggsvarer[Tilleggsvare],tblTilleggsvarer[Varenr],"",0)&amp;""</f>
        <v/>
      </c>
      <c r="AE12" s="28" t="str">
        <f t="shared" si="9"/>
        <v/>
      </c>
      <c r="AF12" s="28" t="str">
        <f>SUBSTITUTE(Bestilling!P32&amp;"",",",".")&amp;""</f>
        <v/>
      </c>
      <c r="AG12" s="28" t="str">
        <f>_xlfn.XLOOKUP(Bestilling!Q32,tblTilleggsvarer[Tilleggsvare],tblTilleggsvarer[Varenr],"",0)&amp;""</f>
        <v/>
      </c>
      <c r="AH12" s="28" t="str">
        <f t="shared" si="11"/>
        <v/>
      </c>
      <c r="AI12" s="28" t="str">
        <f>SUBSTITUTE(Bestilling!R32&amp;"",",",".")&amp;""</f>
        <v/>
      </c>
      <c r="AJ12" s="28" t="str">
        <f>IF(Bestilling!M32="Ja",1,"")&amp;""</f>
        <v/>
      </c>
      <c r="AK12" s="28"/>
      <c r="AL12" s="28" t="str">
        <f>TRIM(Bestilling!N32&amp;"")&amp;""</f>
        <v/>
      </c>
      <c r="AM12" s="28" t="str">
        <f>IF(ISBLANK(Bestilling!J32),"Kunden kan ikke utlevere mottakers tlf. nr.","")&amp;""</f>
        <v>Kunden kan ikke utlevere mottakers tlf. nr.</v>
      </c>
      <c r="AN12" s="28"/>
    </row>
    <row r="13" spans="1:40" x14ac:dyDescent="0.25">
      <c r="A13" t="b">
        <f>AND(Bestilling!G33&lt;&gt;"",Bestilling!H33="Norge")</f>
        <v>0</v>
      </c>
      <c r="C13" s="28" t="str">
        <f t="shared" si="0"/>
        <v/>
      </c>
      <c r="D13" s="28" t="str">
        <f t="shared" si="1"/>
        <v/>
      </c>
      <c r="E13" s="28" t="str">
        <f t="shared" si="2"/>
        <v/>
      </c>
      <c r="F13" s="28" t="str">
        <f t="shared" si="3"/>
        <v/>
      </c>
      <c r="G13" s="28" t="str">
        <f t="shared" si="4"/>
        <v/>
      </c>
      <c r="H13" s="28"/>
      <c r="I13" s="28" t="str">
        <f t="shared" si="5"/>
        <v/>
      </c>
      <c r="J13" s="28" t="str">
        <f t="shared" si="6"/>
        <v/>
      </c>
      <c r="K13" s="28" t="str">
        <f t="shared" si="7"/>
        <v/>
      </c>
      <c r="L13" s="28" t="str">
        <f t="shared" si="8"/>
        <v/>
      </c>
      <c r="M13" s="28" t="str">
        <f>SUBSTITUTE(IF(ISBLANK(Bestilling!U33),Bestilling!T33,Bestilling!U33)&amp;"",",",".")</f>
        <v/>
      </c>
      <c r="N13" s="28" t="str">
        <f>IF(ISBLANK(Bestilling!C33),Bestilling!D33,Bestilling!C33)&amp;""</f>
        <v/>
      </c>
      <c r="O13" s="28" t="str">
        <f>Bestilling!D33&amp;""</f>
        <v/>
      </c>
      <c r="P13" s="28" t="str">
        <f>Bestilling!E33&amp;""</f>
        <v/>
      </c>
      <c r="Q13" s="28" t="str">
        <f>TEXT(Bestilling!F33,"0000")&amp;""</f>
        <v>0000</v>
      </c>
      <c r="R13" s="28" t="str">
        <f>Bestilling!G33&amp;""</f>
        <v/>
      </c>
      <c r="S13" s="29" t="str">
        <f>TEXT(Bestilling!I33,"dd.mm.åååå")&amp;""</f>
        <v>00.01.1900</v>
      </c>
      <c r="T13" s="28" t="str">
        <f>IF(NOT(ISBLANK(Bestilling!D33)),"FØR KL 15","")</f>
        <v/>
      </c>
      <c r="U13" s="28" t="str">
        <f>Bestilling!J33&amp;""</f>
        <v/>
      </c>
      <c r="V13" s="28" t="str">
        <f>_xlfn.XLOOKUP(Bestilling!K33,tblProdukter[Produkt],tblProdukter[Varenr],"",0)&amp;""</f>
        <v/>
      </c>
      <c r="W13" s="28" t="str">
        <f t="shared" si="10"/>
        <v/>
      </c>
      <c r="X13" s="28"/>
      <c r="Y13" s="28" t="str">
        <f>SUBSTITUTE(Bestilling!L33&amp;"",",",".")</f>
        <v>0</v>
      </c>
      <c r="Z13" s="28" t="str">
        <f>SUBSTITUTE(TEXT(Bestilling!S33*100,"0,00")&amp;"",",",".")</f>
        <v>0.00</v>
      </c>
      <c r="AA13" s="28" t="str">
        <f>_xlfn.XLOOKUP("Kort",tblTilleggsvarerKort[Tilleggsvare],tblTilleggsvarerKort[Varenr],"",0)&amp;""</f>
        <v>111001</v>
      </c>
      <c r="AB13" s="28">
        <f t="shared" si="12"/>
        <v>1</v>
      </c>
      <c r="AC13" s="28" t="str">
        <f>SUBSTITUTE(_xlfn.XLOOKUP("Kort",tblTilleggsvarerKort[Tilleggsvare],tblTilleggsvarerKort[Pris inkl. MVA],"",0,1)&amp;"",",",".")</f>
        <v>20</v>
      </c>
      <c r="AD13" s="28" t="str">
        <f>_xlfn.XLOOKUP(Bestilling!O33,tblTilleggsvarer[Tilleggsvare],tblTilleggsvarer[Varenr],"",0)&amp;""</f>
        <v/>
      </c>
      <c r="AE13" s="28" t="str">
        <f t="shared" si="9"/>
        <v/>
      </c>
      <c r="AF13" s="28" t="str">
        <f>SUBSTITUTE(Bestilling!P33&amp;"",",",".")&amp;""</f>
        <v/>
      </c>
      <c r="AG13" s="28" t="str">
        <f>_xlfn.XLOOKUP(Bestilling!Q33,tblTilleggsvarer[Tilleggsvare],tblTilleggsvarer[Varenr],"",0)&amp;""</f>
        <v/>
      </c>
      <c r="AH13" s="28" t="str">
        <f t="shared" si="11"/>
        <v/>
      </c>
      <c r="AI13" s="28" t="str">
        <f>SUBSTITUTE(Bestilling!R33&amp;"",",",".")&amp;""</f>
        <v/>
      </c>
      <c r="AJ13" s="28" t="str">
        <f>IF(Bestilling!M33="Ja",1,"")&amp;""</f>
        <v/>
      </c>
      <c r="AK13" s="28"/>
      <c r="AL13" s="28" t="str">
        <f>TRIM(Bestilling!N33&amp;"")&amp;""</f>
        <v/>
      </c>
      <c r="AM13" s="28" t="str">
        <f>IF(ISBLANK(Bestilling!J33),"Kunden kan ikke utlevere mottakers tlf. nr.","")&amp;""</f>
        <v>Kunden kan ikke utlevere mottakers tlf. nr.</v>
      </c>
      <c r="AN13" s="28"/>
    </row>
    <row r="14" spans="1:40" x14ac:dyDescent="0.25">
      <c r="A14" t="b">
        <f>AND(Bestilling!G34&lt;&gt;"",Bestilling!H34="Norge")</f>
        <v>0</v>
      </c>
      <c r="C14" s="28" t="str">
        <f t="shared" si="0"/>
        <v/>
      </c>
      <c r="D14" s="28" t="str">
        <f t="shared" si="1"/>
        <v/>
      </c>
      <c r="E14" s="28" t="str">
        <f t="shared" si="2"/>
        <v/>
      </c>
      <c r="F14" s="28" t="str">
        <f t="shared" si="3"/>
        <v/>
      </c>
      <c r="G14" s="28" t="str">
        <f t="shared" si="4"/>
        <v/>
      </c>
      <c r="H14" s="28"/>
      <c r="I14" s="28" t="str">
        <f t="shared" si="5"/>
        <v/>
      </c>
      <c r="J14" s="28" t="str">
        <f t="shared" si="6"/>
        <v/>
      </c>
      <c r="K14" s="28" t="str">
        <f t="shared" si="7"/>
        <v/>
      </c>
      <c r="L14" s="28" t="str">
        <f t="shared" si="8"/>
        <v/>
      </c>
      <c r="M14" s="28" t="str">
        <f>SUBSTITUTE(IF(ISBLANK(Bestilling!U34),Bestilling!T34,Bestilling!U34)&amp;"",",",".")</f>
        <v/>
      </c>
      <c r="N14" s="28" t="str">
        <f>IF(ISBLANK(Bestilling!C34),Bestilling!D34,Bestilling!C34)&amp;""</f>
        <v/>
      </c>
      <c r="O14" s="28" t="str">
        <f>Bestilling!D34&amp;""</f>
        <v/>
      </c>
      <c r="P14" s="28" t="str">
        <f>Bestilling!E34&amp;""</f>
        <v/>
      </c>
      <c r="Q14" s="28" t="str">
        <f>TEXT(Bestilling!F34,"0000")&amp;""</f>
        <v>0000</v>
      </c>
      <c r="R14" s="28" t="str">
        <f>Bestilling!G34&amp;""</f>
        <v/>
      </c>
      <c r="S14" s="29" t="str">
        <f>TEXT(Bestilling!I34,"dd.mm.åååå")&amp;""</f>
        <v>00.01.1900</v>
      </c>
      <c r="T14" s="28" t="str">
        <f>IF(NOT(ISBLANK(Bestilling!D34)),"FØR KL 15","")</f>
        <v/>
      </c>
      <c r="U14" s="28" t="str">
        <f>Bestilling!J34&amp;""</f>
        <v/>
      </c>
      <c r="V14" s="28" t="str">
        <f>_xlfn.XLOOKUP(Bestilling!K34,tblProdukter[Produkt],tblProdukter[Varenr],"",0)&amp;""</f>
        <v/>
      </c>
      <c r="W14" s="28" t="str">
        <f t="shared" si="10"/>
        <v/>
      </c>
      <c r="X14" s="28"/>
      <c r="Y14" s="28" t="str">
        <f>SUBSTITUTE(Bestilling!L34&amp;"",",",".")</f>
        <v>0</v>
      </c>
      <c r="Z14" s="28" t="str">
        <f>SUBSTITUTE(TEXT(Bestilling!S34*100,"0,00")&amp;"",",",".")</f>
        <v>0.00</v>
      </c>
      <c r="AA14" s="28" t="str">
        <f>_xlfn.XLOOKUP("Kort",tblTilleggsvarerKort[Tilleggsvare],tblTilleggsvarerKort[Varenr],"",0)&amp;""</f>
        <v>111001</v>
      </c>
      <c r="AB14" s="28">
        <f t="shared" si="12"/>
        <v>1</v>
      </c>
      <c r="AC14" s="28" t="str">
        <f>SUBSTITUTE(_xlfn.XLOOKUP("Kort",tblTilleggsvarerKort[Tilleggsvare],tblTilleggsvarerKort[Pris inkl. MVA],"",0,1)&amp;"",",",".")</f>
        <v>20</v>
      </c>
      <c r="AD14" s="28" t="str">
        <f>_xlfn.XLOOKUP(Bestilling!O34,tblTilleggsvarer[Tilleggsvare],tblTilleggsvarer[Varenr],"",0)&amp;""</f>
        <v/>
      </c>
      <c r="AE14" s="28" t="str">
        <f t="shared" si="9"/>
        <v/>
      </c>
      <c r="AF14" s="28" t="str">
        <f>SUBSTITUTE(Bestilling!P34&amp;"",",",".")&amp;""</f>
        <v/>
      </c>
      <c r="AG14" s="28" t="str">
        <f>_xlfn.XLOOKUP(Bestilling!Q34,tblTilleggsvarer[Tilleggsvare],tblTilleggsvarer[Varenr],"",0)&amp;""</f>
        <v/>
      </c>
      <c r="AH14" s="28" t="str">
        <f t="shared" si="11"/>
        <v/>
      </c>
      <c r="AI14" s="28" t="str">
        <f>SUBSTITUTE(Bestilling!R34&amp;"",",",".")&amp;""</f>
        <v/>
      </c>
      <c r="AJ14" s="28" t="str">
        <f>IF(Bestilling!M34="Ja",1,"")&amp;""</f>
        <v/>
      </c>
      <c r="AK14" s="28"/>
      <c r="AL14" s="28" t="str">
        <f>TRIM(Bestilling!N34&amp;"")&amp;""</f>
        <v/>
      </c>
      <c r="AM14" s="28" t="str">
        <f>IF(ISBLANK(Bestilling!J34),"Kunden kan ikke utlevere mottakers tlf. nr.","")&amp;""</f>
        <v>Kunden kan ikke utlevere mottakers tlf. nr.</v>
      </c>
      <c r="AN14" s="28"/>
    </row>
    <row r="15" spans="1:40" x14ac:dyDescent="0.25">
      <c r="A15" t="b">
        <f>AND(Bestilling!G35&lt;&gt;"",Bestilling!H35="Norge")</f>
        <v>0</v>
      </c>
      <c r="C15" s="28" t="str">
        <f t="shared" si="0"/>
        <v/>
      </c>
      <c r="D15" s="28" t="str">
        <f t="shared" si="1"/>
        <v/>
      </c>
      <c r="E15" s="28" t="str">
        <f t="shared" si="2"/>
        <v/>
      </c>
      <c r="F15" s="28" t="str">
        <f t="shared" si="3"/>
        <v/>
      </c>
      <c r="G15" s="28" t="str">
        <f t="shared" si="4"/>
        <v/>
      </c>
      <c r="H15" s="28"/>
      <c r="I15" s="28" t="str">
        <f t="shared" si="5"/>
        <v/>
      </c>
      <c r="J15" s="28" t="str">
        <f t="shared" si="6"/>
        <v/>
      </c>
      <c r="K15" s="28" t="str">
        <f t="shared" si="7"/>
        <v/>
      </c>
      <c r="L15" s="28" t="str">
        <f t="shared" si="8"/>
        <v/>
      </c>
      <c r="M15" s="28" t="str">
        <f>SUBSTITUTE(IF(ISBLANK(Bestilling!U35),Bestilling!T35,Bestilling!U35)&amp;"",",",".")</f>
        <v/>
      </c>
      <c r="N15" s="28" t="str">
        <f>IF(ISBLANK(Bestilling!C35),Bestilling!D35,Bestilling!C35)&amp;""</f>
        <v/>
      </c>
      <c r="O15" s="28" t="str">
        <f>Bestilling!D35&amp;""</f>
        <v/>
      </c>
      <c r="P15" s="28" t="str">
        <f>Bestilling!E35&amp;""</f>
        <v/>
      </c>
      <c r="Q15" s="28" t="str">
        <f>TEXT(Bestilling!F35,"0000")&amp;""</f>
        <v>0000</v>
      </c>
      <c r="R15" s="28" t="str">
        <f>Bestilling!G35&amp;""</f>
        <v/>
      </c>
      <c r="S15" s="29" t="str">
        <f>TEXT(Bestilling!I35,"dd.mm.åååå")&amp;""</f>
        <v>00.01.1900</v>
      </c>
      <c r="T15" s="28" t="str">
        <f>IF(NOT(ISBLANK(Bestilling!D35)),"FØR KL 15","")</f>
        <v/>
      </c>
      <c r="U15" s="28" t="str">
        <f>Bestilling!J35&amp;""</f>
        <v/>
      </c>
      <c r="V15" s="28" t="str">
        <f>_xlfn.XLOOKUP(Bestilling!K35,tblProdukter[Produkt],tblProdukter[Varenr],"",0)&amp;""</f>
        <v/>
      </c>
      <c r="W15" s="28" t="str">
        <f t="shared" si="10"/>
        <v/>
      </c>
      <c r="X15" s="28"/>
      <c r="Y15" s="28" t="str">
        <f>SUBSTITUTE(Bestilling!L35&amp;"",",",".")</f>
        <v>0</v>
      </c>
      <c r="Z15" s="28" t="str">
        <f>SUBSTITUTE(TEXT(Bestilling!S35*100,"0,00")&amp;"",",",".")</f>
        <v>0.00</v>
      </c>
      <c r="AA15" s="28" t="str">
        <f>_xlfn.XLOOKUP("Kort",tblTilleggsvarerKort[Tilleggsvare],tblTilleggsvarerKort[Varenr],"",0)&amp;""</f>
        <v>111001</v>
      </c>
      <c r="AB15" s="28">
        <f t="shared" si="12"/>
        <v>1</v>
      </c>
      <c r="AC15" s="28" t="str">
        <f>SUBSTITUTE(_xlfn.XLOOKUP("Kort",tblTilleggsvarerKort[Tilleggsvare],tblTilleggsvarerKort[Pris inkl. MVA],"",0,1)&amp;"",",",".")</f>
        <v>20</v>
      </c>
      <c r="AD15" s="28" t="str">
        <f>_xlfn.XLOOKUP(Bestilling!O35,tblTilleggsvarer[Tilleggsvare],tblTilleggsvarer[Varenr],"",0)&amp;""</f>
        <v/>
      </c>
      <c r="AE15" s="28" t="str">
        <f t="shared" si="9"/>
        <v/>
      </c>
      <c r="AF15" s="28" t="str">
        <f>SUBSTITUTE(Bestilling!P35&amp;"",",",".")&amp;""</f>
        <v/>
      </c>
      <c r="AG15" s="28" t="str">
        <f>_xlfn.XLOOKUP(Bestilling!Q35,tblTilleggsvarer[Tilleggsvare],tblTilleggsvarer[Varenr],"",0)&amp;""</f>
        <v/>
      </c>
      <c r="AH15" s="28" t="str">
        <f t="shared" si="11"/>
        <v/>
      </c>
      <c r="AI15" s="28" t="str">
        <f>SUBSTITUTE(Bestilling!R35&amp;"",",",".")&amp;""</f>
        <v/>
      </c>
      <c r="AJ15" s="28" t="str">
        <f>IF(Bestilling!M35="Ja",1,"")&amp;""</f>
        <v/>
      </c>
      <c r="AK15" s="28"/>
      <c r="AL15" s="28" t="str">
        <f>TRIM(Bestilling!N35&amp;"")&amp;""</f>
        <v/>
      </c>
      <c r="AM15" s="28" t="str">
        <f>IF(ISBLANK(Bestilling!J35),"Kunden kan ikke utlevere mottakers tlf. nr.","")&amp;""</f>
        <v>Kunden kan ikke utlevere mottakers tlf. nr.</v>
      </c>
      <c r="AN15" s="28"/>
    </row>
    <row r="16" spans="1:40" x14ac:dyDescent="0.25">
      <c r="A16" t="b">
        <f>AND(Bestilling!G36&lt;&gt;"",Bestilling!H36="Norge")</f>
        <v>0</v>
      </c>
      <c r="C16" s="28" t="str">
        <f t="shared" si="0"/>
        <v/>
      </c>
      <c r="D16" s="28" t="str">
        <f t="shared" si="1"/>
        <v/>
      </c>
      <c r="E16" s="28" t="str">
        <f t="shared" si="2"/>
        <v/>
      </c>
      <c r="F16" s="28" t="str">
        <f t="shared" si="3"/>
        <v/>
      </c>
      <c r="G16" s="28" t="str">
        <f t="shared" si="4"/>
        <v/>
      </c>
      <c r="H16" s="28"/>
      <c r="I16" s="28" t="str">
        <f t="shared" si="5"/>
        <v/>
      </c>
      <c r="J16" s="28" t="str">
        <f t="shared" si="6"/>
        <v/>
      </c>
      <c r="K16" s="28" t="str">
        <f t="shared" si="7"/>
        <v/>
      </c>
      <c r="L16" s="28" t="str">
        <f t="shared" si="8"/>
        <v/>
      </c>
      <c r="M16" s="28" t="str">
        <f>SUBSTITUTE(IF(ISBLANK(Bestilling!U36),Bestilling!T36,Bestilling!U36)&amp;"",",",".")</f>
        <v/>
      </c>
      <c r="N16" s="28" t="str">
        <f>IF(ISBLANK(Bestilling!C36),Bestilling!D36,Bestilling!C36)&amp;""</f>
        <v/>
      </c>
      <c r="O16" s="28" t="str">
        <f>Bestilling!D36&amp;""</f>
        <v/>
      </c>
      <c r="P16" s="28" t="str">
        <f>Bestilling!E36&amp;""</f>
        <v/>
      </c>
      <c r="Q16" s="28" t="str">
        <f>TEXT(Bestilling!F36,"0000")&amp;""</f>
        <v>0000</v>
      </c>
      <c r="R16" s="28" t="str">
        <f>Bestilling!G36&amp;""</f>
        <v/>
      </c>
      <c r="S16" s="29" t="str">
        <f>TEXT(Bestilling!I36,"dd.mm.åååå")&amp;""</f>
        <v>00.01.1900</v>
      </c>
      <c r="T16" s="28" t="str">
        <f>IF(NOT(ISBLANK(Bestilling!D36)),"FØR KL 15","")</f>
        <v/>
      </c>
      <c r="U16" s="28" t="str">
        <f>Bestilling!J36&amp;""</f>
        <v/>
      </c>
      <c r="V16" s="28" t="str">
        <f>_xlfn.XLOOKUP(Bestilling!K36,tblProdukter[Produkt],tblProdukter[Varenr],"",0)&amp;""</f>
        <v/>
      </c>
      <c r="W16" s="28" t="str">
        <f t="shared" si="10"/>
        <v/>
      </c>
      <c r="X16" s="28"/>
      <c r="Y16" s="28" t="str">
        <f>SUBSTITUTE(Bestilling!L36&amp;"",",",".")</f>
        <v>0</v>
      </c>
      <c r="Z16" s="28" t="str">
        <f>SUBSTITUTE(TEXT(Bestilling!S36*100,"0,00")&amp;"",",",".")</f>
        <v>0.00</v>
      </c>
      <c r="AA16" s="28" t="str">
        <f>_xlfn.XLOOKUP("Kort",tblTilleggsvarerKort[Tilleggsvare],tblTilleggsvarerKort[Varenr],"",0)&amp;""</f>
        <v>111001</v>
      </c>
      <c r="AB16" s="28">
        <f t="shared" si="12"/>
        <v>1</v>
      </c>
      <c r="AC16" s="28" t="str">
        <f>SUBSTITUTE(_xlfn.XLOOKUP("Kort",tblTilleggsvarerKort[Tilleggsvare],tblTilleggsvarerKort[Pris inkl. MVA],"",0,1)&amp;"",",",".")</f>
        <v>20</v>
      </c>
      <c r="AD16" s="28" t="str">
        <f>_xlfn.XLOOKUP(Bestilling!O36,tblTilleggsvarer[Tilleggsvare],tblTilleggsvarer[Varenr],"",0)&amp;""</f>
        <v/>
      </c>
      <c r="AE16" s="28" t="str">
        <f t="shared" si="9"/>
        <v/>
      </c>
      <c r="AF16" s="28" t="str">
        <f>SUBSTITUTE(Bestilling!P36&amp;"",",",".")&amp;""</f>
        <v/>
      </c>
      <c r="AG16" s="28" t="str">
        <f>_xlfn.XLOOKUP(Bestilling!Q36,tblTilleggsvarer[Tilleggsvare],tblTilleggsvarer[Varenr],"",0)&amp;""</f>
        <v/>
      </c>
      <c r="AH16" s="28" t="str">
        <f t="shared" si="11"/>
        <v/>
      </c>
      <c r="AI16" s="28" t="str">
        <f>SUBSTITUTE(Bestilling!R36&amp;"",",",".")&amp;""</f>
        <v/>
      </c>
      <c r="AJ16" s="28" t="str">
        <f>IF(Bestilling!M36="Ja",1,"")&amp;""</f>
        <v/>
      </c>
      <c r="AK16" s="28"/>
      <c r="AL16" s="28" t="str">
        <f>TRIM(Bestilling!N36&amp;"")&amp;""</f>
        <v/>
      </c>
      <c r="AM16" s="28" t="str">
        <f>IF(ISBLANK(Bestilling!J36),"Kunden kan ikke utlevere mottakers tlf. nr.","")&amp;""</f>
        <v>Kunden kan ikke utlevere mottakers tlf. nr.</v>
      </c>
      <c r="AN16" s="28"/>
    </row>
    <row r="17" spans="1:40" x14ac:dyDescent="0.25">
      <c r="A17" t="b">
        <f>AND(Bestilling!G37&lt;&gt;"",Bestilling!H37="Norge")</f>
        <v>0</v>
      </c>
      <c r="C17" s="28" t="str">
        <f t="shared" si="0"/>
        <v/>
      </c>
      <c r="D17" s="28" t="str">
        <f t="shared" si="1"/>
        <v/>
      </c>
      <c r="E17" s="28" t="str">
        <f t="shared" si="2"/>
        <v/>
      </c>
      <c r="F17" s="28" t="str">
        <f t="shared" si="3"/>
        <v/>
      </c>
      <c r="G17" s="28" t="str">
        <f t="shared" si="4"/>
        <v/>
      </c>
      <c r="H17" s="28"/>
      <c r="I17" s="28" t="str">
        <f t="shared" si="5"/>
        <v/>
      </c>
      <c r="J17" s="28" t="str">
        <f t="shared" si="6"/>
        <v/>
      </c>
      <c r="K17" s="28" t="str">
        <f t="shared" si="7"/>
        <v/>
      </c>
      <c r="L17" s="28" t="str">
        <f t="shared" si="8"/>
        <v/>
      </c>
      <c r="M17" s="28" t="str">
        <f>SUBSTITUTE(IF(ISBLANK(Bestilling!U37),Bestilling!T37,Bestilling!U37)&amp;"",",",".")</f>
        <v/>
      </c>
      <c r="N17" s="28" t="str">
        <f>IF(ISBLANK(Bestilling!C37),Bestilling!D37,Bestilling!C37)&amp;""</f>
        <v/>
      </c>
      <c r="O17" s="28" t="str">
        <f>Bestilling!D37&amp;""</f>
        <v/>
      </c>
      <c r="P17" s="28" t="str">
        <f>Bestilling!E37&amp;""</f>
        <v/>
      </c>
      <c r="Q17" s="28" t="str">
        <f>TEXT(Bestilling!F37,"0000")&amp;""</f>
        <v>0000</v>
      </c>
      <c r="R17" s="28" t="str">
        <f>Bestilling!G37&amp;""</f>
        <v/>
      </c>
      <c r="S17" s="29" t="str">
        <f>TEXT(Bestilling!I37,"dd.mm.åååå")&amp;""</f>
        <v>00.01.1900</v>
      </c>
      <c r="T17" s="28" t="str">
        <f>IF(NOT(ISBLANK(Bestilling!D37)),"FØR KL 15","")</f>
        <v/>
      </c>
      <c r="U17" s="28" t="str">
        <f>Bestilling!J37&amp;""</f>
        <v/>
      </c>
      <c r="V17" s="28" t="str">
        <f>_xlfn.XLOOKUP(Bestilling!K37,tblProdukter[Produkt],tblProdukter[Varenr],"",0)&amp;""</f>
        <v/>
      </c>
      <c r="W17" s="28" t="str">
        <f t="shared" si="10"/>
        <v/>
      </c>
      <c r="X17" s="28"/>
      <c r="Y17" s="28" t="str">
        <f>SUBSTITUTE(Bestilling!L37&amp;"",",",".")</f>
        <v>0</v>
      </c>
      <c r="Z17" s="28" t="str">
        <f>SUBSTITUTE(TEXT(Bestilling!S37*100,"0,00")&amp;"",",",".")</f>
        <v>0.00</v>
      </c>
      <c r="AA17" s="28" t="str">
        <f>_xlfn.XLOOKUP("Kort",tblTilleggsvarerKort[Tilleggsvare],tblTilleggsvarerKort[Varenr],"",0)&amp;""</f>
        <v>111001</v>
      </c>
      <c r="AB17" s="28">
        <f t="shared" si="12"/>
        <v>1</v>
      </c>
      <c r="AC17" s="28" t="str">
        <f>SUBSTITUTE(_xlfn.XLOOKUP("Kort",tblTilleggsvarerKort[Tilleggsvare],tblTilleggsvarerKort[Pris inkl. MVA],"",0,1)&amp;"",",",".")</f>
        <v>20</v>
      </c>
      <c r="AD17" s="28" t="str">
        <f>_xlfn.XLOOKUP(Bestilling!O37,tblTilleggsvarer[Tilleggsvare],tblTilleggsvarer[Varenr],"",0)&amp;""</f>
        <v/>
      </c>
      <c r="AE17" s="28" t="str">
        <f t="shared" si="9"/>
        <v/>
      </c>
      <c r="AF17" s="28" t="str">
        <f>SUBSTITUTE(Bestilling!P37&amp;"",",",".")&amp;""</f>
        <v/>
      </c>
      <c r="AG17" s="28" t="str">
        <f>_xlfn.XLOOKUP(Bestilling!Q37,tblTilleggsvarer[Tilleggsvare],tblTilleggsvarer[Varenr],"",0)&amp;""</f>
        <v/>
      </c>
      <c r="AH17" s="28" t="str">
        <f t="shared" si="11"/>
        <v/>
      </c>
      <c r="AI17" s="28" t="str">
        <f>SUBSTITUTE(Bestilling!R37&amp;"",",",".")&amp;""</f>
        <v/>
      </c>
      <c r="AJ17" s="28" t="str">
        <f>IF(Bestilling!M37="Ja",1,"")&amp;""</f>
        <v/>
      </c>
      <c r="AK17" s="28"/>
      <c r="AL17" s="28" t="str">
        <f>TRIM(Bestilling!N37&amp;"")&amp;""</f>
        <v/>
      </c>
      <c r="AM17" s="28" t="str">
        <f>IF(ISBLANK(Bestilling!J37),"Kunden kan ikke utlevere mottakers tlf. nr.","")&amp;""</f>
        <v>Kunden kan ikke utlevere mottakers tlf. nr.</v>
      </c>
      <c r="AN17" s="28"/>
    </row>
    <row r="18" spans="1:40" x14ac:dyDescent="0.25">
      <c r="A18" t="b">
        <f>AND(Bestilling!G38&lt;&gt;"",Bestilling!H38="Norge")</f>
        <v>0</v>
      </c>
      <c r="C18" s="28" t="str">
        <f t="shared" si="0"/>
        <v/>
      </c>
      <c r="D18" s="28" t="str">
        <f t="shared" si="1"/>
        <v/>
      </c>
      <c r="E18" s="28" t="str">
        <f t="shared" si="2"/>
        <v/>
      </c>
      <c r="F18" s="28" t="str">
        <f t="shared" si="3"/>
        <v/>
      </c>
      <c r="G18" s="28" t="str">
        <f t="shared" si="4"/>
        <v/>
      </c>
      <c r="H18" s="28"/>
      <c r="I18" s="28" t="str">
        <f t="shared" si="5"/>
        <v/>
      </c>
      <c r="J18" s="28" t="str">
        <f t="shared" si="6"/>
        <v/>
      </c>
      <c r="K18" s="28" t="str">
        <f t="shared" si="7"/>
        <v/>
      </c>
      <c r="L18" s="28" t="str">
        <f t="shared" si="8"/>
        <v/>
      </c>
      <c r="M18" s="28" t="str">
        <f>SUBSTITUTE(IF(ISBLANK(Bestilling!U38),Bestilling!T38,Bestilling!U38)&amp;"",",",".")</f>
        <v/>
      </c>
      <c r="N18" s="28" t="str">
        <f>IF(ISBLANK(Bestilling!C38),Bestilling!D38,Bestilling!C38)&amp;""</f>
        <v/>
      </c>
      <c r="O18" s="28" t="str">
        <f>Bestilling!D38&amp;""</f>
        <v/>
      </c>
      <c r="P18" s="28" t="str">
        <f>Bestilling!E38&amp;""</f>
        <v/>
      </c>
      <c r="Q18" s="28" t="str">
        <f>TEXT(Bestilling!F38,"0000")&amp;""</f>
        <v>0000</v>
      </c>
      <c r="R18" s="28" t="str">
        <f>Bestilling!G38&amp;""</f>
        <v/>
      </c>
      <c r="S18" s="29" t="str">
        <f>TEXT(Bestilling!I38,"dd.mm.åååå")&amp;""</f>
        <v>00.01.1900</v>
      </c>
      <c r="T18" s="28" t="str">
        <f>IF(NOT(ISBLANK(Bestilling!D38)),"FØR KL 15","")</f>
        <v/>
      </c>
      <c r="U18" s="28" t="str">
        <f>Bestilling!J38&amp;""</f>
        <v/>
      </c>
      <c r="V18" s="28" t="str">
        <f>_xlfn.XLOOKUP(Bestilling!K38,tblProdukter[Produkt],tblProdukter[Varenr],"",0)&amp;""</f>
        <v/>
      </c>
      <c r="W18" s="28" t="str">
        <f t="shared" si="10"/>
        <v/>
      </c>
      <c r="X18" s="28"/>
      <c r="Y18" s="28" t="str">
        <f>SUBSTITUTE(Bestilling!L38&amp;"",",",".")</f>
        <v>0</v>
      </c>
      <c r="Z18" s="28" t="str">
        <f>SUBSTITUTE(TEXT(Bestilling!S38*100,"0,00")&amp;"",",",".")</f>
        <v>0.00</v>
      </c>
      <c r="AA18" s="28" t="str">
        <f>_xlfn.XLOOKUP("Kort",tblTilleggsvarerKort[Tilleggsvare],tblTilleggsvarerKort[Varenr],"",0)&amp;""</f>
        <v>111001</v>
      </c>
      <c r="AB18" s="28">
        <f t="shared" si="12"/>
        <v>1</v>
      </c>
      <c r="AC18" s="28" t="str">
        <f>SUBSTITUTE(_xlfn.XLOOKUP("Kort",tblTilleggsvarerKort[Tilleggsvare],tblTilleggsvarerKort[Pris inkl. MVA],"",0,1)&amp;"",",",".")</f>
        <v>20</v>
      </c>
      <c r="AD18" s="28" t="str">
        <f>_xlfn.XLOOKUP(Bestilling!O38,tblTilleggsvarer[Tilleggsvare],tblTilleggsvarer[Varenr],"",0)&amp;""</f>
        <v/>
      </c>
      <c r="AE18" s="28" t="str">
        <f t="shared" si="9"/>
        <v/>
      </c>
      <c r="AF18" s="28" t="str">
        <f>SUBSTITUTE(Bestilling!P38&amp;"",",",".")&amp;""</f>
        <v/>
      </c>
      <c r="AG18" s="28" t="str">
        <f>_xlfn.XLOOKUP(Bestilling!Q38,tblTilleggsvarer[Tilleggsvare],tblTilleggsvarer[Varenr],"",0)&amp;""</f>
        <v/>
      </c>
      <c r="AH18" s="28" t="str">
        <f t="shared" si="11"/>
        <v/>
      </c>
      <c r="AI18" s="28" t="str">
        <f>SUBSTITUTE(Bestilling!R38&amp;"",",",".")&amp;""</f>
        <v/>
      </c>
      <c r="AJ18" s="28" t="str">
        <f>IF(Bestilling!M38="Ja",1,"")&amp;""</f>
        <v/>
      </c>
      <c r="AK18" s="28"/>
      <c r="AL18" s="28" t="str">
        <f>TRIM(Bestilling!N38&amp;"")&amp;""</f>
        <v/>
      </c>
      <c r="AM18" s="28" t="str">
        <f>IF(ISBLANK(Bestilling!J38),"Kunden kan ikke utlevere mottakers tlf. nr.","")&amp;""</f>
        <v>Kunden kan ikke utlevere mottakers tlf. nr.</v>
      </c>
      <c r="AN18" s="28"/>
    </row>
    <row r="19" spans="1:40" x14ac:dyDescent="0.25">
      <c r="A19" t="b">
        <f>AND(Bestilling!G39&lt;&gt;"",Bestilling!H39="Norge")</f>
        <v>0</v>
      </c>
      <c r="C19" s="28" t="str">
        <f t="shared" si="0"/>
        <v/>
      </c>
      <c r="D19" s="28" t="str">
        <f t="shared" si="1"/>
        <v/>
      </c>
      <c r="E19" s="28" t="str">
        <f t="shared" si="2"/>
        <v/>
      </c>
      <c r="F19" s="28" t="str">
        <f t="shared" si="3"/>
        <v/>
      </c>
      <c r="G19" s="28" t="str">
        <f t="shared" si="4"/>
        <v/>
      </c>
      <c r="H19" s="28"/>
      <c r="I19" s="28" t="str">
        <f t="shared" si="5"/>
        <v/>
      </c>
      <c r="J19" s="28" t="str">
        <f t="shared" si="6"/>
        <v/>
      </c>
      <c r="K19" s="28" t="str">
        <f t="shared" si="7"/>
        <v/>
      </c>
      <c r="L19" s="28" t="str">
        <f t="shared" si="8"/>
        <v/>
      </c>
      <c r="M19" s="28" t="str">
        <f>SUBSTITUTE(IF(ISBLANK(Bestilling!U39),Bestilling!T39,Bestilling!U39)&amp;"",",",".")</f>
        <v/>
      </c>
      <c r="N19" s="28" t="str">
        <f>IF(ISBLANK(Bestilling!C39),Bestilling!D39,Bestilling!C39)&amp;""</f>
        <v/>
      </c>
      <c r="O19" s="28" t="str">
        <f>Bestilling!D39&amp;""</f>
        <v/>
      </c>
      <c r="P19" s="28" t="str">
        <f>Bestilling!E39&amp;""</f>
        <v/>
      </c>
      <c r="Q19" s="28" t="str">
        <f>TEXT(Bestilling!F39,"0000")&amp;""</f>
        <v>0000</v>
      </c>
      <c r="R19" s="28" t="str">
        <f>Bestilling!G39&amp;""</f>
        <v/>
      </c>
      <c r="S19" s="29" t="str">
        <f>TEXT(Bestilling!I39,"dd.mm.åååå")&amp;""</f>
        <v>00.01.1900</v>
      </c>
      <c r="T19" s="28" t="str">
        <f>IF(NOT(ISBLANK(Bestilling!D39)),"FØR KL 15","")</f>
        <v/>
      </c>
      <c r="U19" s="28" t="str">
        <f>Bestilling!J39&amp;""</f>
        <v/>
      </c>
      <c r="V19" s="28" t="str">
        <f>_xlfn.XLOOKUP(Bestilling!K39,tblProdukter[Produkt],tblProdukter[Varenr],"",0)&amp;""</f>
        <v/>
      </c>
      <c r="W19" s="28" t="str">
        <f t="shared" si="10"/>
        <v/>
      </c>
      <c r="X19" s="28"/>
      <c r="Y19" s="28" t="str">
        <f>SUBSTITUTE(Bestilling!L39&amp;"",",",".")</f>
        <v>0</v>
      </c>
      <c r="Z19" s="28" t="str">
        <f>SUBSTITUTE(TEXT(Bestilling!S39*100,"0,00")&amp;"",",",".")</f>
        <v>0.00</v>
      </c>
      <c r="AA19" s="28" t="str">
        <f>_xlfn.XLOOKUP("Kort",tblTilleggsvarerKort[Tilleggsvare],tblTilleggsvarerKort[Varenr],"",0)&amp;""</f>
        <v>111001</v>
      </c>
      <c r="AB19" s="28">
        <f t="shared" si="12"/>
        <v>1</v>
      </c>
      <c r="AC19" s="28" t="str">
        <f>SUBSTITUTE(_xlfn.XLOOKUP("Kort",tblTilleggsvarerKort[Tilleggsvare],tblTilleggsvarerKort[Pris inkl. MVA],"",0,1)&amp;"",",",".")</f>
        <v>20</v>
      </c>
      <c r="AD19" s="28" t="str">
        <f>_xlfn.XLOOKUP(Bestilling!O39,tblTilleggsvarer[Tilleggsvare],tblTilleggsvarer[Varenr],"",0)&amp;""</f>
        <v/>
      </c>
      <c r="AE19" s="28" t="str">
        <f t="shared" si="9"/>
        <v/>
      </c>
      <c r="AF19" s="28" t="str">
        <f>SUBSTITUTE(Bestilling!P39&amp;"",",",".")&amp;""</f>
        <v/>
      </c>
      <c r="AG19" s="28" t="str">
        <f>_xlfn.XLOOKUP(Bestilling!Q39,tblTilleggsvarer[Tilleggsvare],tblTilleggsvarer[Varenr],"",0)&amp;""</f>
        <v/>
      </c>
      <c r="AH19" s="28" t="str">
        <f t="shared" si="11"/>
        <v/>
      </c>
      <c r="AI19" s="28" t="str">
        <f>SUBSTITUTE(Bestilling!R39&amp;"",",",".")&amp;""</f>
        <v/>
      </c>
      <c r="AJ19" s="28" t="str">
        <f>IF(Bestilling!M39="Ja",1,"")&amp;""</f>
        <v/>
      </c>
      <c r="AK19" s="28"/>
      <c r="AL19" s="28" t="str">
        <f>TRIM(Bestilling!N39&amp;"")&amp;""</f>
        <v/>
      </c>
      <c r="AM19" s="28" t="str">
        <f>IF(ISBLANK(Bestilling!J39),"Kunden kan ikke utlevere mottakers tlf. nr.","")&amp;""</f>
        <v>Kunden kan ikke utlevere mottakers tlf. nr.</v>
      </c>
      <c r="AN19" s="28"/>
    </row>
    <row r="20" spans="1:40" x14ac:dyDescent="0.25">
      <c r="A20" t="b">
        <f>AND(Bestilling!G40&lt;&gt;"",Bestilling!H40="Norge")</f>
        <v>0</v>
      </c>
      <c r="C20" s="28" t="str">
        <f t="shared" si="0"/>
        <v/>
      </c>
      <c r="D20" s="28" t="str">
        <f t="shared" si="1"/>
        <v/>
      </c>
      <c r="E20" s="28" t="str">
        <f t="shared" si="2"/>
        <v/>
      </c>
      <c r="F20" s="28" t="str">
        <f t="shared" si="3"/>
        <v/>
      </c>
      <c r="G20" s="28" t="str">
        <f t="shared" si="4"/>
        <v/>
      </c>
      <c r="H20" s="28"/>
      <c r="I20" s="28" t="str">
        <f t="shared" si="5"/>
        <v/>
      </c>
      <c r="J20" s="28" t="str">
        <f t="shared" si="6"/>
        <v/>
      </c>
      <c r="K20" s="28" t="str">
        <f t="shared" si="7"/>
        <v/>
      </c>
      <c r="L20" s="28" t="str">
        <f t="shared" si="8"/>
        <v/>
      </c>
      <c r="M20" s="28" t="str">
        <f>SUBSTITUTE(IF(ISBLANK(Bestilling!U40),Bestilling!T40,Bestilling!U40)&amp;"",",",".")</f>
        <v/>
      </c>
      <c r="N20" s="28" t="str">
        <f>IF(ISBLANK(Bestilling!C40),Bestilling!D40,Bestilling!C40)&amp;""</f>
        <v/>
      </c>
      <c r="O20" s="28" t="str">
        <f>Bestilling!D40&amp;""</f>
        <v/>
      </c>
      <c r="P20" s="28" t="str">
        <f>Bestilling!E40&amp;""</f>
        <v/>
      </c>
      <c r="Q20" s="28" t="str">
        <f>TEXT(Bestilling!F40,"0000")&amp;""</f>
        <v>0000</v>
      </c>
      <c r="R20" s="28" t="str">
        <f>Bestilling!G40&amp;""</f>
        <v/>
      </c>
      <c r="S20" s="29" t="str">
        <f>TEXT(Bestilling!I40,"dd.mm.åååå")&amp;""</f>
        <v>00.01.1900</v>
      </c>
      <c r="T20" s="28" t="str">
        <f>IF(NOT(ISBLANK(Bestilling!D40)),"FØR KL 15","")</f>
        <v/>
      </c>
      <c r="U20" s="28" t="str">
        <f>Bestilling!J40&amp;""</f>
        <v/>
      </c>
      <c r="V20" s="28" t="str">
        <f>_xlfn.XLOOKUP(Bestilling!K40,tblProdukter[Produkt],tblProdukter[Varenr],"",0)&amp;""</f>
        <v/>
      </c>
      <c r="W20" s="28" t="str">
        <f t="shared" si="10"/>
        <v/>
      </c>
      <c r="X20" s="28"/>
      <c r="Y20" s="28" t="str">
        <f>SUBSTITUTE(Bestilling!L40&amp;"",",",".")</f>
        <v>0</v>
      </c>
      <c r="Z20" s="28" t="str">
        <f>SUBSTITUTE(TEXT(Bestilling!S40*100,"0,00")&amp;"",",",".")</f>
        <v>0.00</v>
      </c>
      <c r="AA20" s="28" t="str">
        <f>_xlfn.XLOOKUP("Kort",tblTilleggsvarerKort[Tilleggsvare],tblTilleggsvarerKort[Varenr],"",0)&amp;""</f>
        <v>111001</v>
      </c>
      <c r="AB20" s="28">
        <f t="shared" si="12"/>
        <v>1</v>
      </c>
      <c r="AC20" s="28" t="str">
        <f>SUBSTITUTE(_xlfn.XLOOKUP("Kort",tblTilleggsvarerKort[Tilleggsvare],tblTilleggsvarerKort[Pris inkl. MVA],"",0,1)&amp;"",",",".")</f>
        <v>20</v>
      </c>
      <c r="AD20" s="28" t="str">
        <f>_xlfn.XLOOKUP(Bestilling!O40,tblTilleggsvarer[Tilleggsvare],tblTilleggsvarer[Varenr],"",0)&amp;""</f>
        <v/>
      </c>
      <c r="AE20" s="28" t="str">
        <f t="shared" si="9"/>
        <v/>
      </c>
      <c r="AF20" s="28" t="str">
        <f>SUBSTITUTE(Bestilling!P40&amp;"",",",".")&amp;""</f>
        <v/>
      </c>
      <c r="AG20" s="28" t="str">
        <f>_xlfn.XLOOKUP(Bestilling!Q40,tblTilleggsvarer[Tilleggsvare],tblTilleggsvarer[Varenr],"",0)&amp;""</f>
        <v/>
      </c>
      <c r="AH20" s="28" t="str">
        <f t="shared" si="11"/>
        <v/>
      </c>
      <c r="AI20" s="28" t="str">
        <f>SUBSTITUTE(Bestilling!R40&amp;"",",",".")&amp;""</f>
        <v/>
      </c>
      <c r="AJ20" s="28" t="str">
        <f>IF(Bestilling!M40="Ja",1,"")&amp;""</f>
        <v/>
      </c>
      <c r="AK20" s="28"/>
      <c r="AL20" s="28" t="str">
        <f>TRIM(Bestilling!N40&amp;"")&amp;""</f>
        <v/>
      </c>
      <c r="AM20" s="28" t="str">
        <f>IF(ISBLANK(Bestilling!J40),"Kunden kan ikke utlevere mottakers tlf. nr.","")&amp;""</f>
        <v>Kunden kan ikke utlevere mottakers tlf. nr.</v>
      </c>
      <c r="AN20" s="28"/>
    </row>
    <row r="21" spans="1:40" x14ac:dyDescent="0.25">
      <c r="A21" t="b">
        <f>AND(Bestilling!G41&lt;&gt;"",Bestilling!H41="Norge")</f>
        <v>0</v>
      </c>
      <c r="C21" s="28" t="str">
        <f t="shared" si="0"/>
        <v/>
      </c>
      <c r="D21" s="28" t="str">
        <f t="shared" si="1"/>
        <v/>
      </c>
      <c r="E21" s="28" t="str">
        <f t="shared" si="2"/>
        <v/>
      </c>
      <c r="F21" s="28" t="str">
        <f t="shared" si="3"/>
        <v/>
      </c>
      <c r="G21" s="28" t="str">
        <f t="shared" si="4"/>
        <v/>
      </c>
      <c r="H21" s="28"/>
      <c r="I21" s="28" t="str">
        <f t="shared" si="5"/>
        <v/>
      </c>
      <c r="J21" s="28" t="str">
        <f t="shared" si="6"/>
        <v/>
      </c>
      <c r="K21" s="28" t="str">
        <f t="shared" si="7"/>
        <v/>
      </c>
      <c r="L21" s="28" t="str">
        <f t="shared" si="8"/>
        <v/>
      </c>
      <c r="M21" s="28" t="str">
        <f>SUBSTITUTE(IF(ISBLANK(Bestilling!U41),Bestilling!T41,Bestilling!U41)&amp;"",",",".")</f>
        <v/>
      </c>
      <c r="N21" s="28" t="str">
        <f>IF(ISBLANK(Bestilling!C41),Bestilling!D41,Bestilling!C41)&amp;""</f>
        <v/>
      </c>
      <c r="O21" s="28" t="str">
        <f>Bestilling!D41&amp;""</f>
        <v/>
      </c>
      <c r="P21" s="28" t="str">
        <f>Bestilling!E41&amp;""</f>
        <v/>
      </c>
      <c r="Q21" s="28" t="str">
        <f>TEXT(Bestilling!F41,"0000")&amp;""</f>
        <v>0000</v>
      </c>
      <c r="R21" s="28" t="str">
        <f>Bestilling!G41&amp;""</f>
        <v/>
      </c>
      <c r="S21" s="29" t="str">
        <f>TEXT(Bestilling!I41,"dd.mm.åååå")&amp;""</f>
        <v>00.01.1900</v>
      </c>
      <c r="T21" s="28" t="str">
        <f>IF(NOT(ISBLANK(Bestilling!D41)),"FØR KL 15","")</f>
        <v/>
      </c>
      <c r="U21" s="28" t="str">
        <f>Bestilling!J41&amp;""</f>
        <v/>
      </c>
      <c r="V21" s="28" t="str">
        <f>_xlfn.XLOOKUP(Bestilling!K41,tblProdukter[Produkt],tblProdukter[Varenr],"",0)&amp;""</f>
        <v/>
      </c>
      <c r="W21" s="28" t="str">
        <f t="shared" si="10"/>
        <v/>
      </c>
      <c r="X21" s="28"/>
      <c r="Y21" s="28" t="str">
        <f>SUBSTITUTE(Bestilling!L41&amp;"",",",".")</f>
        <v>0</v>
      </c>
      <c r="Z21" s="28" t="str">
        <f>SUBSTITUTE(TEXT(Bestilling!S41*100,"0,00")&amp;"",",",".")</f>
        <v>0.00</v>
      </c>
      <c r="AA21" s="28" t="str">
        <f>_xlfn.XLOOKUP("Kort",tblTilleggsvarerKort[Tilleggsvare],tblTilleggsvarerKort[Varenr],"",0)&amp;""</f>
        <v>111001</v>
      </c>
      <c r="AB21" s="28">
        <f t="shared" si="12"/>
        <v>1</v>
      </c>
      <c r="AC21" s="28" t="str">
        <f>SUBSTITUTE(_xlfn.XLOOKUP("Kort",tblTilleggsvarerKort[Tilleggsvare],tblTilleggsvarerKort[Pris inkl. MVA],"",0,1)&amp;"",",",".")</f>
        <v>20</v>
      </c>
      <c r="AD21" s="28" t="str">
        <f>_xlfn.XLOOKUP(Bestilling!O41,tblTilleggsvarer[Tilleggsvare],tblTilleggsvarer[Varenr],"",0)&amp;""</f>
        <v/>
      </c>
      <c r="AE21" s="28" t="str">
        <f t="shared" si="9"/>
        <v/>
      </c>
      <c r="AF21" s="28" t="str">
        <f>SUBSTITUTE(Bestilling!P41&amp;"",",",".")&amp;""</f>
        <v/>
      </c>
      <c r="AG21" s="28" t="str">
        <f>_xlfn.XLOOKUP(Bestilling!Q41,tblTilleggsvarer[Tilleggsvare],tblTilleggsvarer[Varenr],"",0)&amp;""</f>
        <v/>
      </c>
      <c r="AH21" s="28" t="str">
        <f t="shared" si="11"/>
        <v/>
      </c>
      <c r="AI21" s="28" t="str">
        <f>SUBSTITUTE(Bestilling!R41&amp;"",",",".")&amp;""</f>
        <v/>
      </c>
      <c r="AJ21" s="28" t="str">
        <f>IF(Bestilling!M41="Ja",1,"")&amp;""</f>
        <v/>
      </c>
      <c r="AK21" s="28"/>
      <c r="AL21" s="28" t="str">
        <f>TRIM(Bestilling!N41&amp;"")&amp;""</f>
        <v/>
      </c>
      <c r="AM21" s="28" t="str">
        <f>IF(ISBLANK(Bestilling!J41),"Kunden kan ikke utlevere mottakers tlf. nr.","")&amp;""</f>
        <v>Kunden kan ikke utlevere mottakers tlf. nr.</v>
      </c>
      <c r="AN21" s="28"/>
    </row>
    <row r="22" spans="1:40" x14ac:dyDescent="0.25">
      <c r="A22" t="b">
        <f>AND(Bestilling!G42&lt;&gt;"",Bestilling!H42="Norge")</f>
        <v>0</v>
      </c>
      <c r="C22" s="28" t="str">
        <f t="shared" si="0"/>
        <v/>
      </c>
      <c r="D22" s="28" t="str">
        <f t="shared" si="1"/>
        <v/>
      </c>
      <c r="E22" s="28" t="str">
        <f t="shared" si="2"/>
        <v/>
      </c>
      <c r="F22" s="28" t="str">
        <f t="shared" si="3"/>
        <v/>
      </c>
      <c r="G22" s="28" t="str">
        <f t="shared" si="4"/>
        <v/>
      </c>
      <c r="H22" s="28"/>
      <c r="I22" s="28" t="str">
        <f t="shared" si="5"/>
        <v/>
      </c>
      <c r="J22" s="28" t="str">
        <f t="shared" si="6"/>
        <v/>
      </c>
      <c r="K22" s="28" t="str">
        <f t="shared" si="7"/>
        <v/>
      </c>
      <c r="L22" s="28" t="str">
        <f t="shared" si="8"/>
        <v/>
      </c>
      <c r="M22" s="28" t="str">
        <f>SUBSTITUTE(IF(ISBLANK(Bestilling!U42),Bestilling!T42,Bestilling!U42)&amp;"",",",".")</f>
        <v/>
      </c>
      <c r="N22" s="28" t="str">
        <f>IF(ISBLANK(Bestilling!C42),Bestilling!D42,Bestilling!C42)&amp;""</f>
        <v/>
      </c>
      <c r="O22" s="28" t="str">
        <f>Bestilling!D42&amp;""</f>
        <v/>
      </c>
      <c r="P22" s="28" t="str">
        <f>Bestilling!E42&amp;""</f>
        <v/>
      </c>
      <c r="Q22" s="28" t="str">
        <f>TEXT(Bestilling!F42,"0000")&amp;""</f>
        <v>0000</v>
      </c>
      <c r="R22" s="28" t="str">
        <f>Bestilling!G42&amp;""</f>
        <v/>
      </c>
      <c r="S22" s="29" t="str">
        <f>TEXT(Bestilling!I42,"dd.mm.åååå")&amp;""</f>
        <v>00.01.1900</v>
      </c>
      <c r="T22" s="28" t="str">
        <f>IF(NOT(ISBLANK(Bestilling!D42)),"FØR KL 15","")</f>
        <v/>
      </c>
      <c r="U22" s="28" t="str">
        <f>Bestilling!J42&amp;""</f>
        <v/>
      </c>
      <c r="V22" s="28" t="str">
        <f>_xlfn.XLOOKUP(Bestilling!K42,tblProdukter[Produkt],tblProdukter[Varenr],"",0)&amp;""</f>
        <v/>
      </c>
      <c r="W22" s="28" t="str">
        <f t="shared" si="10"/>
        <v/>
      </c>
      <c r="X22" s="28"/>
      <c r="Y22" s="28" t="str">
        <f>SUBSTITUTE(Bestilling!L42&amp;"",",",".")</f>
        <v>0</v>
      </c>
      <c r="Z22" s="28" t="str">
        <f>SUBSTITUTE(TEXT(Bestilling!S42*100,"0,00")&amp;"",",",".")</f>
        <v>0.00</v>
      </c>
      <c r="AA22" s="28" t="str">
        <f>_xlfn.XLOOKUP("Kort",tblTilleggsvarerKort[Tilleggsvare],tblTilleggsvarerKort[Varenr],"",0)&amp;""</f>
        <v>111001</v>
      </c>
      <c r="AB22" s="28">
        <f t="shared" si="12"/>
        <v>1</v>
      </c>
      <c r="AC22" s="28" t="str">
        <f>SUBSTITUTE(_xlfn.XLOOKUP("Kort",tblTilleggsvarerKort[Tilleggsvare],tblTilleggsvarerKort[Pris inkl. MVA],"",0,1)&amp;"",",",".")</f>
        <v>20</v>
      </c>
      <c r="AD22" s="28" t="str">
        <f>_xlfn.XLOOKUP(Bestilling!O42,tblTilleggsvarer[Tilleggsvare],tblTilleggsvarer[Varenr],"",0)&amp;""</f>
        <v/>
      </c>
      <c r="AE22" s="28" t="str">
        <f t="shared" si="9"/>
        <v/>
      </c>
      <c r="AF22" s="28" t="str">
        <f>SUBSTITUTE(Bestilling!P42&amp;"",",",".")&amp;""</f>
        <v/>
      </c>
      <c r="AG22" s="28" t="str">
        <f>_xlfn.XLOOKUP(Bestilling!Q42,tblTilleggsvarer[Tilleggsvare],tblTilleggsvarer[Varenr],"",0)&amp;""</f>
        <v/>
      </c>
      <c r="AH22" s="28" t="str">
        <f t="shared" si="11"/>
        <v/>
      </c>
      <c r="AI22" s="28" t="str">
        <f>SUBSTITUTE(Bestilling!R42&amp;"",",",".")&amp;""</f>
        <v/>
      </c>
      <c r="AJ22" s="28" t="str">
        <f>IF(Bestilling!M42="Ja",1,"")&amp;""</f>
        <v/>
      </c>
      <c r="AK22" s="28"/>
      <c r="AL22" s="28" t="str">
        <f>TRIM(Bestilling!N42&amp;"")&amp;""</f>
        <v/>
      </c>
      <c r="AM22" s="28" t="str">
        <f>IF(ISBLANK(Bestilling!J42),"Kunden kan ikke utlevere mottakers tlf. nr.","")&amp;""</f>
        <v>Kunden kan ikke utlevere mottakers tlf. nr.</v>
      </c>
      <c r="AN22" s="28"/>
    </row>
    <row r="23" spans="1:40" x14ac:dyDescent="0.25">
      <c r="A23" t="b">
        <f>AND(Bestilling!G43&lt;&gt;"",Bestilling!H43="Norge")</f>
        <v>0</v>
      </c>
      <c r="C23" s="28" t="str">
        <f t="shared" si="0"/>
        <v/>
      </c>
      <c r="D23" s="28" t="str">
        <f t="shared" si="1"/>
        <v/>
      </c>
      <c r="E23" s="28" t="str">
        <f t="shared" si="2"/>
        <v/>
      </c>
      <c r="F23" s="28" t="str">
        <f t="shared" si="3"/>
        <v/>
      </c>
      <c r="G23" s="28" t="str">
        <f t="shared" si="4"/>
        <v/>
      </c>
      <c r="H23" s="28"/>
      <c r="I23" s="28" t="str">
        <f t="shared" si="5"/>
        <v/>
      </c>
      <c r="J23" s="28" t="str">
        <f t="shared" si="6"/>
        <v/>
      </c>
      <c r="K23" s="28" t="str">
        <f t="shared" si="7"/>
        <v/>
      </c>
      <c r="L23" s="28" t="str">
        <f t="shared" si="8"/>
        <v/>
      </c>
      <c r="M23" s="28" t="str">
        <f>SUBSTITUTE(IF(ISBLANK(Bestilling!U43),Bestilling!T43,Bestilling!U43)&amp;"",",",".")</f>
        <v/>
      </c>
      <c r="N23" s="28" t="str">
        <f>IF(ISBLANK(Bestilling!C43),Bestilling!D43,Bestilling!C43)&amp;""</f>
        <v/>
      </c>
      <c r="O23" s="28" t="str">
        <f>Bestilling!D43&amp;""</f>
        <v/>
      </c>
      <c r="P23" s="28" t="str">
        <f>Bestilling!E43&amp;""</f>
        <v/>
      </c>
      <c r="Q23" s="28" t="str">
        <f>TEXT(Bestilling!F43,"0000")&amp;""</f>
        <v>0000</v>
      </c>
      <c r="R23" s="28" t="str">
        <f>Bestilling!G43&amp;""</f>
        <v/>
      </c>
      <c r="S23" s="29" t="str">
        <f>TEXT(Bestilling!I43,"dd.mm.åååå")&amp;""</f>
        <v>00.01.1900</v>
      </c>
      <c r="T23" s="28" t="str">
        <f>IF(NOT(ISBLANK(Bestilling!D43)),"FØR KL 15","")</f>
        <v/>
      </c>
      <c r="U23" s="28" t="str">
        <f>Bestilling!J43&amp;""</f>
        <v/>
      </c>
      <c r="V23" s="28" t="str">
        <f>_xlfn.XLOOKUP(Bestilling!K43,tblProdukter[Produkt],tblProdukter[Varenr],"",0)&amp;""</f>
        <v/>
      </c>
      <c r="W23" s="28" t="str">
        <f t="shared" si="10"/>
        <v/>
      </c>
      <c r="X23" s="28"/>
      <c r="Y23" s="28" t="str">
        <f>SUBSTITUTE(Bestilling!L43&amp;"",",",".")</f>
        <v>0</v>
      </c>
      <c r="Z23" s="28" t="str">
        <f>SUBSTITUTE(TEXT(Bestilling!S43*100,"0,00")&amp;"",",",".")</f>
        <v>0.00</v>
      </c>
      <c r="AA23" s="28" t="str">
        <f>_xlfn.XLOOKUP("Kort",tblTilleggsvarerKort[Tilleggsvare],tblTilleggsvarerKort[Varenr],"",0)&amp;""</f>
        <v>111001</v>
      </c>
      <c r="AB23" s="28">
        <f t="shared" si="12"/>
        <v>1</v>
      </c>
      <c r="AC23" s="28" t="str">
        <f>SUBSTITUTE(_xlfn.XLOOKUP("Kort",tblTilleggsvarerKort[Tilleggsvare],tblTilleggsvarerKort[Pris inkl. MVA],"",0,1)&amp;"",",",".")</f>
        <v>20</v>
      </c>
      <c r="AD23" s="28" t="str">
        <f>_xlfn.XLOOKUP(Bestilling!O43,tblTilleggsvarer[Tilleggsvare],tblTilleggsvarer[Varenr],"",0)&amp;""</f>
        <v/>
      </c>
      <c r="AE23" s="28" t="str">
        <f t="shared" si="9"/>
        <v/>
      </c>
      <c r="AF23" s="28" t="str">
        <f>SUBSTITUTE(Bestilling!P43&amp;"",",",".")&amp;""</f>
        <v/>
      </c>
      <c r="AG23" s="28" t="str">
        <f>_xlfn.XLOOKUP(Bestilling!Q43,tblTilleggsvarer[Tilleggsvare],tblTilleggsvarer[Varenr],"",0)&amp;""</f>
        <v/>
      </c>
      <c r="AH23" s="28" t="str">
        <f t="shared" si="11"/>
        <v/>
      </c>
      <c r="AI23" s="28" t="str">
        <f>SUBSTITUTE(Bestilling!R43&amp;"",",",".")&amp;""</f>
        <v/>
      </c>
      <c r="AJ23" s="28" t="str">
        <f>IF(Bestilling!M43="Ja",1,"")&amp;""</f>
        <v/>
      </c>
      <c r="AK23" s="28"/>
      <c r="AL23" s="28" t="str">
        <f>TRIM(Bestilling!N43&amp;"")&amp;""</f>
        <v/>
      </c>
      <c r="AM23" s="28" t="str">
        <f>IF(ISBLANK(Bestilling!J43),"Kunden kan ikke utlevere mottakers tlf. nr.","")&amp;""</f>
        <v>Kunden kan ikke utlevere mottakers tlf. nr.</v>
      </c>
      <c r="AN23" s="28"/>
    </row>
    <row r="24" spans="1:40" x14ac:dyDescent="0.25">
      <c r="A24" t="b">
        <f>AND(Bestilling!G44&lt;&gt;"",Bestilling!H44="Norge")</f>
        <v>0</v>
      </c>
      <c r="C24" s="28" t="str">
        <f t="shared" si="0"/>
        <v/>
      </c>
      <c r="D24" s="28" t="str">
        <f t="shared" si="1"/>
        <v/>
      </c>
      <c r="E24" s="28" t="str">
        <f t="shared" si="2"/>
        <v/>
      </c>
      <c r="F24" s="28" t="str">
        <f t="shared" si="3"/>
        <v/>
      </c>
      <c r="G24" s="28" t="str">
        <f t="shared" si="4"/>
        <v/>
      </c>
      <c r="H24" s="28"/>
      <c r="I24" s="28" t="str">
        <f t="shared" si="5"/>
        <v/>
      </c>
      <c r="J24" s="28" t="str">
        <f t="shared" si="6"/>
        <v/>
      </c>
      <c r="K24" s="28" t="str">
        <f t="shared" si="7"/>
        <v/>
      </c>
      <c r="L24" s="28" t="str">
        <f t="shared" si="8"/>
        <v/>
      </c>
      <c r="M24" s="28" t="str">
        <f>SUBSTITUTE(IF(ISBLANK(Bestilling!U44),Bestilling!T44,Bestilling!U44)&amp;"",",",".")</f>
        <v/>
      </c>
      <c r="N24" s="28" t="str">
        <f>IF(ISBLANK(Bestilling!C44),Bestilling!D44,Bestilling!C44)&amp;""</f>
        <v/>
      </c>
      <c r="O24" s="28" t="str">
        <f>Bestilling!D44&amp;""</f>
        <v/>
      </c>
      <c r="P24" s="28" t="str">
        <f>Bestilling!E44&amp;""</f>
        <v/>
      </c>
      <c r="Q24" s="28" t="str">
        <f>TEXT(Bestilling!F44,"0000")&amp;""</f>
        <v>0000</v>
      </c>
      <c r="R24" s="28" t="str">
        <f>Bestilling!G44&amp;""</f>
        <v/>
      </c>
      <c r="S24" s="29" t="str">
        <f>TEXT(Bestilling!I44,"dd.mm.åååå")&amp;""</f>
        <v>00.01.1900</v>
      </c>
      <c r="T24" s="28" t="str">
        <f>IF(NOT(ISBLANK(Bestilling!D44)),"FØR KL 15","")</f>
        <v/>
      </c>
      <c r="U24" s="28" t="str">
        <f>Bestilling!J44&amp;""</f>
        <v/>
      </c>
      <c r="V24" s="28" t="str">
        <f>_xlfn.XLOOKUP(Bestilling!K44,tblProdukter[Produkt],tblProdukter[Varenr],"",0)&amp;""</f>
        <v/>
      </c>
      <c r="W24" s="28" t="str">
        <f t="shared" si="10"/>
        <v/>
      </c>
      <c r="X24" s="28"/>
      <c r="Y24" s="28" t="str">
        <f>SUBSTITUTE(Bestilling!L44&amp;"",",",".")</f>
        <v>0</v>
      </c>
      <c r="Z24" s="28" t="str">
        <f>SUBSTITUTE(TEXT(Bestilling!S44*100,"0,00")&amp;"",",",".")</f>
        <v>0.00</v>
      </c>
      <c r="AA24" s="28" t="str">
        <f>_xlfn.XLOOKUP("Kort",tblTilleggsvarerKort[Tilleggsvare],tblTilleggsvarerKort[Varenr],"",0)&amp;""</f>
        <v>111001</v>
      </c>
      <c r="AB24" s="28">
        <f t="shared" si="12"/>
        <v>1</v>
      </c>
      <c r="AC24" s="28" t="str">
        <f>SUBSTITUTE(_xlfn.XLOOKUP("Kort",tblTilleggsvarerKort[Tilleggsvare],tblTilleggsvarerKort[Pris inkl. MVA],"",0,1)&amp;"",",",".")</f>
        <v>20</v>
      </c>
      <c r="AD24" s="28" t="str">
        <f>_xlfn.XLOOKUP(Bestilling!O44,tblTilleggsvarer[Tilleggsvare],tblTilleggsvarer[Varenr],"",0)&amp;""</f>
        <v/>
      </c>
      <c r="AE24" s="28" t="str">
        <f t="shared" si="9"/>
        <v/>
      </c>
      <c r="AF24" s="28" t="str">
        <f>SUBSTITUTE(Bestilling!P44&amp;"",",",".")&amp;""</f>
        <v/>
      </c>
      <c r="AG24" s="28" t="str">
        <f>_xlfn.XLOOKUP(Bestilling!Q44,tblTilleggsvarer[Tilleggsvare],tblTilleggsvarer[Varenr],"",0)&amp;""</f>
        <v/>
      </c>
      <c r="AH24" s="28" t="str">
        <f t="shared" si="11"/>
        <v/>
      </c>
      <c r="AI24" s="28" t="str">
        <f>SUBSTITUTE(Bestilling!R44&amp;"",",",".")&amp;""</f>
        <v/>
      </c>
      <c r="AJ24" s="28" t="str">
        <f>IF(Bestilling!M44="Ja",1,"")&amp;""</f>
        <v/>
      </c>
      <c r="AK24" s="28"/>
      <c r="AL24" s="28" t="str">
        <f>TRIM(Bestilling!N44&amp;"")&amp;""</f>
        <v/>
      </c>
      <c r="AM24" s="28" t="str">
        <f>IF(ISBLANK(Bestilling!J44),"Kunden kan ikke utlevere mottakers tlf. nr.","")&amp;""</f>
        <v>Kunden kan ikke utlevere mottakers tlf. nr.</v>
      </c>
      <c r="AN24" s="28"/>
    </row>
    <row r="25" spans="1:40" x14ac:dyDescent="0.25">
      <c r="A25" t="b">
        <f>AND(Bestilling!G45&lt;&gt;"",Bestilling!H45="Norge")</f>
        <v>0</v>
      </c>
      <c r="C25" s="28" t="str">
        <f t="shared" si="0"/>
        <v/>
      </c>
      <c r="D25" s="28" t="str">
        <f t="shared" si="1"/>
        <v/>
      </c>
      <c r="E25" s="28" t="str">
        <f t="shared" si="2"/>
        <v/>
      </c>
      <c r="F25" s="28" t="str">
        <f t="shared" si="3"/>
        <v/>
      </c>
      <c r="G25" s="28" t="str">
        <f t="shared" si="4"/>
        <v/>
      </c>
      <c r="H25" s="28"/>
      <c r="I25" s="28" t="str">
        <f t="shared" si="5"/>
        <v/>
      </c>
      <c r="J25" s="28" t="str">
        <f t="shared" si="6"/>
        <v/>
      </c>
      <c r="K25" s="28" t="str">
        <f t="shared" si="7"/>
        <v/>
      </c>
      <c r="L25" s="28" t="str">
        <f t="shared" si="8"/>
        <v/>
      </c>
      <c r="M25" s="28" t="str">
        <f>SUBSTITUTE(IF(ISBLANK(Bestilling!U45),Bestilling!T45,Bestilling!U45)&amp;"",",",".")</f>
        <v/>
      </c>
      <c r="N25" s="28" t="str">
        <f>IF(ISBLANK(Bestilling!C45),Bestilling!D45,Bestilling!C45)&amp;""</f>
        <v/>
      </c>
      <c r="O25" s="28" t="str">
        <f>Bestilling!D45&amp;""</f>
        <v/>
      </c>
      <c r="P25" s="28" t="str">
        <f>Bestilling!E45&amp;""</f>
        <v/>
      </c>
      <c r="Q25" s="28" t="str">
        <f>TEXT(Bestilling!F45,"0000")&amp;""</f>
        <v>0000</v>
      </c>
      <c r="R25" s="28" t="str">
        <f>Bestilling!G45&amp;""</f>
        <v/>
      </c>
      <c r="S25" s="29" t="str">
        <f>TEXT(Bestilling!I45,"dd.mm.åååå")&amp;""</f>
        <v>00.01.1900</v>
      </c>
      <c r="T25" s="28" t="str">
        <f>IF(NOT(ISBLANK(Bestilling!D45)),"FØR KL 15","")</f>
        <v/>
      </c>
      <c r="U25" s="28" t="str">
        <f>Bestilling!J45&amp;""</f>
        <v/>
      </c>
      <c r="V25" s="28" t="str">
        <f>_xlfn.XLOOKUP(Bestilling!K45,tblProdukter[Produkt],tblProdukter[Varenr],"",0)&amp;""</f>
        <v/>
      </c>
      <c r="W25" s="28" t="str">
        <f t="shared" si="10"/>
        <v/>
      </c>
      <c r="X25" s="28"/>
      <c r="Y25" s="28" t="str">
        <f>SUBSTITUTE(Bestilling!L45&amp;"",",",".")</f>
        <v>0</v>
      </c>
      <c r="Z25" s="28" t="str">
        <f>SUBSTITUTE(TEXT(Bestilling!S45*100,"0,00")&amp;"",",",".")</f>
        <v>0.00</v>
      </c>
      <c r="AA25" s="28" t="str">
        <f>_xlfn.XLOOKUP("Kort",tblTilleggsvarerKort[Tilleggsvare],tblTilleggsvarerKort[Varenr],"",0)&amp;""</f>
        <v>111001</v>
      </c>
      <c r="AB25" s="28">
        <f t="shared" si="12"/>
        <v>1</v>
      </c>
      <c r="AC25" s="28" t="str">
        <f>SUBSTITUTE(_xlfn.XLOOKUP("Kort",tblTilleggsvarerKort[Tilleggsvare],tblTilleggsvarerKort[Pris inkl. MVA],"",0,1)&amp;"",",",".")</f>
        <v>20</v>
      </c>
      <c r="AD25" s="28" t="str">
        <f>_xlfn.XLOOKUP(Bestilling!O45,tblTilleggsvarer[Tilleggsvare],tblTilleggsvarer[Varenr],"",0)&amp;""</f>
        <v/>
      </c>
      <c r="AE25" s="28" t="str">
        <f t="shared" si="9"/>
        <v/>
      </c>
      <c r="AF25" s="28" t="str">
        <f>SUBSTITUTE(Bestilling!P45&amp;"",",",".")&amp;""</f>
        <v/>
      </c>
      <c r="AG25" s="28" t="str">
        <f>_xlfn.XLOOKUP(Bestilling!Q45,tblTilleggsvarer[Tilleggsvare],tblTilleggsvarer[Varenr],"",0)&amp;""</f>
        <v/>
      </c>
      <c r="AH25" s="28" t="str">
        <f t="shared" si="11"/>
        <v/>
      </c>
      <c r="AI25" s="28" t="str">
        <f>SUBSTITUTE(Bestilling!R45&amp;"",",",".")&amp;""</f>
        <v/>
      </c>
      <c r="AJ25" s="28" t="str">
        <f>IF(Bestilling!M45="Ja",1,"")&amp;""</f>
        <v/>
      </c>
      <c r="AK25" s="28"/>
      <c r="AL25" s="28" t="str">
        <f>TRIM(Bestilling!N45&amp;"")&amp;""</f>
        <v/>
      </c>
      <c r="AM25" s="28" t="str">
        <f>IF(ISBLANK(Bestilling!J45),"Kunden kan ikke utlevere mottakers tlf. nr.","")&amp;""</f>
        <v>Kunden kan ikke utlevere mottakers tlf. nr.</v>
      </c>
      <c r="AN25" s="28"/>
    </row>
    <row r="26" spans="1:40" x14ac:dyDescent="0.25">
      <c r="A26" t="b">
        <f>AND(Bestilling!G46&lt;&gt;"",Bestilling!H46="Norge")</f>
        <v>0</v>
      </c>
      <c r="C26" s="28" t="str">
        <f t="shared" si="0"/>
        <v/>
      </c>
      <c r="D26" s="28" t="str">
        <f t="shared" si="1"/>
        <v/>
      </c>
      <c r="E26" s="28" t="str">
        <f t="shared" si="2"/>
        <v/>
      </c>
      <c r="F26" s="28" t="str">
        <f t="shared" si="3"/>
        <v/>
      </c>
      <c r="G26" s="28" t="str">
        <f t="shared" si="4"/>
        <v/>
      </c>
      <c r="H26" s="28"/>
      <c r="I26" s="28" t="str">
        <f t="shared" si="5"/>
        <v/>
      </c>
      <c r="J26" s="28" t="str">
        <f t="shared" si="6"/>
        <v/>
      </c>
      <c r="K26" s="28" t="str">
        <f t="shared" si="7"/>
        <v/>
      </c>
      <c r="L26" s="28" t="str">
        <f t="shared" si="8"/>
        <v/>
      </c>
      <c r="M26" s="28" t="str">
        <f>SUBSTITUTE(IF(ISBLANK(Bestilling!U46),Bestilling!T46,Bestilling!U46)&amp;"",",",".")</f>
        <v/>
      </c>
      <c r="N26" s="28" t="str">
        <f>IF(ISBLANK(Bestilling!C46),Bestilling!D46,Bestilling!C46)&amp;""</f>
        <v/>
      </c>
      <c r="O26" s="28" t="str">
        <f>Bestilling!D46&amp;""</f>
        <v/>
      </c>
      <c r="P26" s="28" t="str">
        <f>Bestilling!E46&amp;""</f>
        <v/>
      </c>
      <c r="Q26" s="28" t="str">
        <f>TEXT(Bestilling!F46,"0000")&amp;""</f>
        <v>0000</v>
      </c>
      <c r="R26" s="28" t="str">
        <f>Bestilling!G46&amp;""</f>
        <v/>
      </c>
      <c r="S26" s="29" t="str">
        <f>TEXT(Bestilling!I46,"dd.mm.åååå")&amp;""</f>
        <v>00.01.1900</v>
      </c>
      <c r="T26" s="28" t="str">
        <f>IF(NOT(ISBLANK(Bestilling!D46)),"FØR KL 15","")</f>
        <v/>
      </c>
      <c r="U26" s="28" t="str">
        <f>Bestilling!J46&amp;""</f>
        <v/>
      </c>
      <c r="V26" s="28" t="str">
        <f>_xlfn.XLOOKUP(Bestilling!K46,tblProdukter[Produkt],tblProdukter[Varenr],"",0)&amp;""</f>
        <v/>
      </c>
      <c r="W26" s="28" t="str">
        <f t="shared" si="10"/>
        <v/>
      </c>
      <c r="X26" s="28"/>
      <c r="Y26" s="28" t="str">
        <f>SUBSTITUTE(Bestilling!L46&amp;"",",",".")</f>
        <v>0</v>
      </c>
      <c r="Z26" s="28" t="str">
        <f>SUBSTITUTE(TEXT(Bestilling!S46*100,"0,00")&amp;"",",",".")</f>
        <v>0.00</v>
      </c>
      <c r="AA26" s="28" t="str">
        <f>_xlfn.XLOOKUP("Kort",tblTilleggsvarerKort[Tilleggsvare],tblTilleggsvarerKort[Varenr],"",0)&amp;""</f>
        <v>111001</v>
      </c>
      <c r="AB26" s="28">
        <f t="shared" si="12"/>
        <v>1</v>
      </c>
      <c r="AC26" s="28" t="str">
        <f>SUBSTITUTE(_xlfn.XLOOKUP("Kort",tblTilleggsvarerKort[Tilleggsvare],tblTilleggsvarerKort[Pris inkl. MVA],"",0,1)&amp;"",",",".")</f>
        <v>20</v>
      </c>
      <c r="AD26" s="28" t="str">
        <f>_xlfn.XLOOKUP(Bestilling!O46,tblTilleggsvarer[Tilleggsvare],tblTilleggsvarer[Varenr],"",0)&amp;""</f>
        <v/>
      </c>
      <c r="AE26" s="28" t="str">
        <f t="shared" si="9"/>
        <v/>
      </c>
      <c r="AF26" s="28" t="str">
        <f>SUBSTITUTE(Bestilling!P46&amp;"",",",".")&amp;""</f>
        <v/>
      </c>
      <c r="AG26" s="28" t="str">
        <f>_xlfn.XLOOKUP(Bestilling!Q46,tblTilleggsvarer[Tilleggsvare],tblTilleggsvarer[Varenr],"",0)&amp;""</f>
        <v/>
      </c>
      <c r="AH26" s="28" t="str">
        <f t="shared" si="11"/>
        <v/>
      </c>
      <c r="AI26" s="28" t="str">
        <f>SUBSTITUTE(Bestilling!R46&amp;"",",",".")&amp;""</f>
        <v/>
      </c>
      <c r="AJ26" s="28" t="str">
        <f>IF(Bestilling!M46="Ja",1,"")&amp;""</f>
        <v/>
      </c>
      <c r="AK26" s="28"/>
      <c r="AL26" s="28" t="str">
        <f>TRIM(Bestilling!N46&amp;"")&amp;""</f>
        <v/>
      </c>
      <c r="AM26" s="28" t="str">
        <f>IF(ISBLANK(Bestilling!J46),"Kunden kan ikke utlevere mottakers tlf. nr.","")&amp;""</f>
        <v>Kunden kan ikke utlevere mottakers tlf. nr.</v>
      </c>
      <c r="AN26" s="28"/>
    </row>
    <row r="27" spans="1:40" x14ac:dyDescent="0.25">
      <c r="A27" t="b">
        <f>AND(Bestilling!G47&lt;&gt;"",Bestilling!H47="Norge")</f>
        <v>0</v>
      </c>
      <c r="C27" s="28" t="str">
        <f t="shared" si="0"/>
        <v/>
      </c>
      <c r="D27" s="28" t="str">
        <f t="shared" si="1"/>
        <v/>
      </c>
      <c r="E27" s="28" t="str">
        <f t="shared" si="2"/>
        <v/>
      </c>
      <c r="F27" s="28" t="str">
        <f t="shared" si="3"/>
        <v/>
      </c>
      <c r="G27" s="28" t="str">
        <f t="shared" si="4"/>
        <v/>
      </c>
      <c r="H27" s="28"/>
      <c r="I27" s="28" t="str">
        <f t="shared" si="5"/>
        <v/>
      </c>
      <c r="J27" s="28" t="str">
        <f t="shared" si="6"/>
        <v/>
      </c>
      <c r="K27" s="28" t="str">
        <f t="shared" si="7"/>
        <v/>
      </c>
      <c r="L27" s="28" t="str">
        <f t="shared" si="8"/>
        <v/>
      </c>
      <c r="M27" s="28" t="str">
        <f>SUBSTITUTE(IF(ISBLANK(Bestilling!U47),Bestilling!T47,Bestilling!U47)&amp;"",",",".")</f>
        <v/>
      </c>
      <c r="N27" s="28" t="str">
        <f>IF(ISBLANK(Bestilling!C47),Bestilling!D47,Bestilling!C47)&amp;""</f>
        <v/>
      </c>
      <c r="O27" s="28" t="str">
        <f>Bestilling!D47&amp;""</f>
        <v/>
      </c>
      <c r="P27" s="28" t="str">
        <f>Bestilling!E47&amp;""</f>
        <v/>
      </c>
      <c r="Q27" s="28" t="str">
        <f>TEXT(Bestilling!F47,"0000")&amp;""</f>
        <v>0000</v>
      </c>
      <c r="R27" s="28" t="str">
        <f>Bestilling!G47&amp;""</f>
        <v/>
      </c>
      <c r="S27" s="29" t="str">
        <f>TEXT(Bestilling!I47,"dd.mm.åååå")&amp;""</f>
        <v>00.01.1900</v>
      </c>
      <c r="T27" s="28" t="str">
        <f>IF(NOT(ISBLANK(Bestilling!D47)),"FØR KL 15","")</f>
        <v/>
      </c>
      <c r="U27" s="28" t="str">
        <f>Bestilling!J47&amp;""</f>
        <v/>
      </c>
      <c r="V27" s="28" t="str">
        <f>_xlfn.XLOOKUP(Bestilling!K47,tblProdukter[Produkt],tblProdukter[Varenr],"",0)&amp;""</f>
        <v/>
      </c>
      <c r="W27" s="28" t="str">
        <f t="shared" si="10"/>
        <v/>
      </c>
      <c r="X27" s="28"/>
      <c r="Y27" s="28" t="str">
        <f>SUBSTITUTE(Bestilling!L47&amp;"",",",".")</f>
        <v>0</v>
      </c>
      <c r="Z27" s="28" t="str">
        <f>SUBSTITUTE(TEXT(Bestilling!S47*100,"0,00")&amp;"",",",".")</f>
        <v>0.00</v>
      </c>
      <c r="AA27" s="28" t="str">
        <f>_xlfn.XLOOKUP("Kort",tblTilleggsvarerKort[Tilleggsvare],tblTilleggsvarerKort[Varenr],"",0)&amp;""</f>
        <v>111001</v>
      </c>
      <c r="AB27" s="28">
        <f t="shared" si="12"/>
        <v>1</v>
      </c>
      <c r="AC27" s="28" t="str">
        <f>SUBSTITUTE(_xlfn.XLOOKUP("Kort",tblTilleggsvarerKort[Tilleggsvare],tblTilleggsvarerKort[Pris inkl. MVA],"",0,1)&amp;"",",",".")</f>
        <v>20</v>
      </c>
      <c r="AD27" s="28" t="str">
        <f>_xlfn.XLOOKUP(Bestilling!O47,tblTilleggsvarer[Tilleggsvare],tblTilleggsvarer[Varenr],"",0)&amp;""</f>
        <v/>
      </c>
      <c r="AE27" s="28" t="str">
        <f t="shared" si="9"/>
        <v/>
      </c>
      <c r="AF27" s="28" t="str">
        <f>SUBSTITUTE(Bestilling!P47&amp;"",",",".")&amp;""</f>
        <v/>
      </c>
      <c r="AG27" s="28" t="str">
        <f>_xlfn.XLOOKUP(Bestilling!Q47,tblTilleggsvarer[Tilleggsvare],tblTilleggsvarer[Varenr],"",0)&amp;""</f>
        <v/>
      </c>
      <c r="AH27" s="28" t="str">
        <f t="shared" si="11"/>
        <v/>
      </c>
      <c r="AI27" s="28" t="str">
        <f>SUBSTITUTE(Bestilling!R47&amp;"",",",".")&amp;""</f>
        <v/>
      </c>
      <c r="AJ27" s="28" t="str">
        <f>IF(Bestilling!M47="Ja",1,"")&amp;""</f>
        <v/>
      </c>
      <c r="AK27" s="28"/>
      <c r="AL27" s="28" t="str">
        <f>TRIM(Bestilling!N47&amp;"")&amp;""</f>
        <v/>
      </c>
      <c r="AM27" s="28" t="str">
        <f>IF(ISBLANK(Bestilling!J47),"Kunden kan ikke utlevere mottakers tlf. nr.","")&amp;""</f>
        <v>Kunden kan ikke utlevere mottakers tlf. nr.</v>
      </c>
      <c r="AN27" s="28"/>
    </row>
    <row r="28" spans="1:40" x14ac:dyDescent="0.25">
      <c r="A28" t="b">
        <f>AND(Bestilling!G48&lt;&gt;"",Bestilling!H48="Norge")</f>
        <v>0</v>
      </c>
      <c r="C28" s="28" t="str">
        <f t="shared" si="0"/>
        <v/>
      </c>
      <c r="D28" s="28" t="str">
        <f t="shared" si="1"/>
        <v/>
      </c>
      <c r="E28" s="28" t="str">
        <f t="shared" si="2"/>
        <v/>
      </c>
      <c r="F28" s="28" t="str">
        <f t="shared" si="3"/>
        <v/>
      </c>
      <c r="G28" s="28" t="str">
        <f t="shared" si="4"/>
        <v/>
      </c>
      <c r="H28" s="28"/>
      <c r="I28" s="28" t="str">
        <f t="shared" si="5"/>
        <v/>
      </c>
      <c r="J28" s="28" t="str">
        <f t="shared" si="6"/>
        <v/>
      </c>
      <c r="K28" s="28" t="str">
        <f t="shared" si="7"/>
        <v/>
      </c>
      <c r="L28" s="28" t="str">
        <f t="shared" si="8"/>
        <v/>
      </c>
      <c r="M28" s="28" t="str">
        <f>SUBSTITUTE(IF(ISBLANK(Bestilling!U48),Bestilling!T48,Bestilling!U48)&amp;"",",",".")</f>
        <v/>
      </c>
      <c r="N28" s="28" t="str">
        <f>IF(ISBLANK(Bestilling!C48),Bestilling!D48,Bestilling!C48)&amp;""</f>
        <v/>
      </c>
      <c r="O28" s="28" t="str">
        <f>Bestilling!D48&amp;""</f>
        <v/>
      </c>
      <c r="P28" s="28" t="str">
        <f>Bestilling!E48&amp;""</f>
        <v/>
      </c>
      <c r="Q28" s="28" t="str">
        <f>TEXT(Bestilling!F48,"0000")&amp;""</f>
        <v>0000</v>
      </c>
      <c r="R28" s="28" t="str">
        <f>Bestilling!G48&amp;""</f>
        <v/>
      </c>
      <c r="S28" s="29" t="str">
        <f>TEXT(Bestilling!I48,"dd.mm.åååå")&amp;""</f>
        <v>00.01.1900</v>
      </c>
      <c r="T28" s="28" t="str">
        <f>IF(NOT(ISBLANK(Bestilling!D48)),"FØR KL 15","")</f>
        <v/>
      </c>
      <c r="U28" s="28" t="str">
        <f>Bestilling!J48&amp;""</f>
        <v/>
      </c>
      <c r="V28" s="28" t="str">
        <f>_xlfn.XLOOKUP(Bestilling!K48,tblProdukter[Produkt],tblProdukter[Varenr],"",0)&amp;""</f>
        <v/>
      </c>
      <c r="W28" s="28" t="str">
        <f t="shared" si="10"/>
        <v/>
      </c>
      <c r="X28" s="28"/>
      <c r="Y28" s="28" t="str">
        <f>SUBSTITUTE(Bestilling!L48&amp;"",",",".")</f>
        <v>0</v>
      </c>
      <c r="Z28" s="28" t="str">
        <f>SUBSTITUTE(TEXT(Bestilling!S48*100,"0,00")&amp;"",",",".")</f>
        <v>0.00</v>
      </c>
      <c r="AA28" s="28" t="str">
        <f>_xlfn.XLOOKUP("Kort",tblTilleggsvarerKort[Tilleggsvare],tblTilleggsvarerKort[Varenr],"",0)&amp;""</f>
        <v>111001</v>
      </c>
      <c r="AB28" s="28">
        <f t="shared" si="12"/>
        <v>1</v>
      </c>
      <c r="AC28" s="28" t="str">
        <f>SUBSTITUTE(_xlfn.XLOOKUP("Kort",tblTilleggsvarerKort[Tilleggsvare],tblTilleggsvarerKort[Pris inkl. MVA],"",0,1)&amp;"",",",".")</f>
        <v>20</v>
      </c>
      <c r="AD28" s="28" t="str">
        <f>_xlfn.XLOOKUP(Bestilling!O48,tblTilleggsvarer[Tilleggsvare],tblTilleggsvarer[Varenr],"",0)&amp;""</f>
        <v/>
      </c>
      <c r="AE28" s="28" t="str">
        <f t="shared" si="9"/>
        <v/>
      </c>
      <c r="AF28" s="28" t="str">
        <f>SUBSTITUTE(Bestilling!P48&amp;"",",",".")&amp;""</f>
        <v/>
      </c>
      <c r="AG28" s="28" t="str">
        <f>_xlfn.XLOOKUP(Bestilling!Q48,tblTilleggsvarer[Tilleggsvare],tblTilleggsvarer[Varenr],"",0)&amp;""</f>
        <v/>
      </c>
      <c r="AH28" s="28" t="str">
        <f t="shared" si="11"/>
        <v/>
      </c>
      <c r="AI28" s="28" t="str">
        <f>SUBSTITUTE(Bestilling!R48&amp;"",",",".")&amp;""</f>
        <v/>
      </c>
      <c r="AJ28" s="28" t="str">
        <f>IF(Bestilling!M48="Ja",1,"")&amp;""</f>
        <v/>
      </c>
      <c r="AK28" s="28"/>
      <c r="AL28" s="28" t="str">
        <f>TRIM(Bestilling!N48&amp;"")&amp;""</f>
        <v/>
      </c>
      <c r="AM28" s="28" t="str">
        <f>IF(ISBLANK(Bestilling!J48),"Kunden kan ikke utlevere mottakers tlf. nr.","")&amp;""</f>
        <v>Kunden kan ikke utlevere mottakers tlf. nr.</v>
      </c>
      <c r="AN28" s="28"/>
    </row>
    <row r="29" spans="1:40" x14ac:dyDescent="0.25">
      <c r="A29" t="b">
        <f>AND(Bestilling!G49&lt;&gt;"",Bestilling!H49="Norge")</f>
        <v>0</v>
      </c>
      <c r="C29" s="28" t="str">
        <f t="shared" si="0"/>
        <v/>
      </c>
      <c r="D29" s="28" t="str">
        <f t="shared" si="1"/>
        <v/>
      </c>
      <c r="E29" s="28" t="str">
        <f t="shared" si="2"/>
        <v/>
      </c>
      <c r="F29" s="28" t="str">
        <f t="shared" si="3"/>
        <v/>
      </c>
      <c r="G29" s="28" t="str">
        <f t="shared" si="4"/>
        <v/>
      </c>
      <c r="H29" s="28"/>
      <c r="I29" s="28" t="str">
        <f t="shared" si="5"/>
        <v/>
      </c>
      <c r="J29" s="28" t="str">
        <f t="shared" si="6"/>
        <v/>
      </c>
      <c r="K29" s="28" t="str">
        <f t="shared" si="7"/>
        <v/>
      </c>
      <c r="L29" s="28" t="str">
        <f t="shared" si="8"/>
        <v/>
      </c>
      <c r="M29" s="28" t="str">
        <f>SUBSTITUTE(IF(ISBLANK(Bestilling!U49),Bestilling!T49,Bestilling!U49)&amp;"",",",".")</f>
        <v/>
      </c>
      <c r="N29" s="28" t="str">
        <f>IF(ISBLANK(Bestilling!C49),Bestilling!D49,Bestilling!C49)&amp;""</f>
        <v/>
      </c>
      <c r="O29" s="28" t="str">
        <f>Bestilling!D49&amp;""</f>
        <v/>
      </c>
      <c r="P29" s="28" t="str">
        <f>Bestilling!E49&amp;""</f>
        <v/>
      </c>
      <c r="Q29" s="28" t="str">
        <f>TEXT(Bestilling!F49,"0000")&amp;""</f>
        <v>0000</v>
      </c>
      <c r="R29" s="28" t="str">
        <f>Bestilling!G49&amp;""</f>
        <v/>
      </c>
      <c r="S29" s="29" t="str">
        <f>TEXT(Bestilling!I49,"dd.mm.åååå")&amp;""</f>
        <v>00.01.1900</v>
      </c>
      <c r="T29" s="28" t="str">
        <f>IF(NOT(ISBLANK(Bestilling!D49)),"FØR KL 15","")</f>
        <v/>
      </c>
      <c r="U29" s="28" t="str">
        <f>Bestilling!J49&amp;""</f>
        <v/>
      </c>
      <c r="V29" s="28" t="str">
        <f>_xlfn.XLOOKUP(Bestilling!K49,tblProdukter[Produkt],tblProdukter[Varenr],"",0)&amp;""</f>
        <v/>
      </c>
      <c r="W29" s="28" t="str">
        <f t="shared" si="10"/>
        <v/>
      </c>
      <c r="X29" s="28"/>
      <c r="Y29" s="28" t="str">
        <f>SUBSTITUTE(Bestilling!L49&amp;"",",",".")</f>
        <v>0</v>
      </c>
      <c r="Z29" s="28" t="str">
        <f>SUBSTITUTE(TEXT(Bestilling!S49*100,"0,00")&amp;"",",",".")</f>
        <v>0.00</v>
      </c>
      <c r="AA29" s="28" t="str">
        <f>_xlfn.XLOOKUP("Kort",tblTilleggsvarerKort[Tilleggsvare],tblTilleggsvarerKort[Varenr],"",0)&amp;""</f>
        <v>111001</v>
      </c>
      <c r="AB29" s="28">
        <f t="shared" si="12"/>
        <v>1</v>
      </c>
      <c r="AC29" s="28" t="str">
        <f>SUBSTITUTE(_xlfn.XLOOKUP("Kort",tblTilleggsvarerKort[Tilleggsvare],tblTilleggsvarerKort[Pris inkl. MVA],"",0,1)&amp;"",",",".")</f>
        <v>20</v>
      </c>
      <c r="AD29" s="28" t="str">
        <f>_xlfn.XLOOKUP(Bestilling!O49,tblTilleggsvarer[Tilleggsvare],tblTilleggsvarer[Varenr],"",0)&amp;""</f>
        <v/>
      </c>
      <c r="AE29" s="28" t="str">
        <f t="shared" si="9"/>
        <v/>
      </c>
      <c r="AF29" s="28" t="str">
        <f>SUBSTITUTE(Bestilling!P49&amp;"",",",".")&amp;""</f>
        <v/>
      </c>
      <c r="AG29" s="28" t="str">
        <f>_xlfn.XLOOKUP(Bestilling!Q49,tblTilleggsvarer[Tilleggsvare],tblTilleggsvarer[Varenr],"",0)&amp;""</f>
        <v/>
      </c>
      <c r="AH29" s="28" t="str">
        <f t="shared" si="11"/>
        <v/>
      </c>
      <c r="AI29" s="28" t="str">
        <f>SUBSTITUTE(Bestilling!R49&amp;"",",",".")&amp;""</f>
        <v/>
      </c>
      <c r="AJ29" s="28" t="str">
        <f>IF(Bestilling!M49="Ja",1,"")&amp;""</f>
        <v/>
      </c>
      <c r="AK29" s="28"/>
      <c r="AL29" s="28" t="str">
        <f>TRIM(Bestilling!N49&amp;"")&amp;""</f>
        <v/>
      </c>
      <c r="AM29" s="28" t="str">
        <f>IF(ISBLANK(Bestilling!J49),"Kunden kan ikke utlevere mottakers tlf. nr.","")&amp;""</f>
        <v>Kunden kan ikke utlevere mottakers tlf. nr.</v>
      </c>
      <c r="AN29" s="28"/>
    </row>
    <row r="30" spans="1:40" x14ac:dyDescent="0.25">
      <c r="A30" t="b">
        <f>AND(Bestilling!G50&lt;&gt;"",Bestilling!H50="Norge")</f>
        <v>0</v>
      </c>
      <c r="C30" s="28" t="str">
        <f t="shared" si="0"/>
        <v/>
      </c>
      <c r="D30" s="28" t="str">
        <f t="shared" si="1"/>
        <v/>
      </c>
      <c r="E30" s="28" t="str">
        <f t="shared" si="2"/>
        <v/>
      </c>
      <c r="F30" s="28" t="str">
        <f t="shared" si="3"/>
        <v/>
      </c>
      <c r="G30" s="28" t="str">
        <f t="shared" si="4"/>
        <v/>
      </c>
      <c r="H30" s="28"/>
      <c r="I30" s="28" t="str">
        <f t="shared" si="5"/>
        <v/>
      </c>
      <c r="J30" s="28" t="str">
        <f t="shared" si="6"/>
        <v/>
      </c>
      <c r="K30" s="28" t="str">
        <f t="shared" si="7"/>
        <v/>
      </c>
      <c r="L30" s="28" t="str">
        <f t="shared" si="8"/>
        <v/>
      </c>
      <c r="M30" s="28" t="str">
        <f>SUBSTITUTE(IF(ISBLANK(Bestilling!U50),Bestilling!T50,Bestilling!U50)&amp;"",",",".")</f>
        <v/>
      </c>
      <c r="N30" s="28" t="str">
        <f>IF(ISBLANK(Bestilling!C50),Bestilling!D50,Bestilling!C50)&amp;""</f>
        <v/>
      </c>
      <c r="O30" s="28" t="str">
        <f>Bestilling!D50&amp;""</f>
        <v/>
      </c>
      <c r="P30" s="28" t="str">
        <f>Bestilling!E50&amp;""</f>
        <v/>
      </c>
      <c r="Q30" s="28" t="str">
        <f>TEXT(Bestilling!F50,"0000")&amp;""</f>
        <v>0000</v>
      </c>
      <c r="R30" s="28" t="str">
        <f>Bestilling!G50&amp;""</f>
        <v/>
      </c>
      <c r="S30" s="29" t="str">
        <f>TEXT(Bestilling!I50,"dd.mm.åååå")&amp;""</f>
        <v>00.01.1900</v>
      </c>
      <c r="T30" s="28" t="str">
        <f>IF(NOT(ISBLANK(Bestilling!D50)),"FØR KL 15","")</f>
        <v/>
      </c>
      <c r="U30" s="28" t="str">
        <f>Bestilling!J50&amp;""</f>
        <v/>
      </c>
      <c r="V30" s="28" t="str">
        <f>_xlfn.XLOOKUP(Bestilling!K50,tblProdukter[Produkt],tblProdukter[Varenr],"",0)&amp;""</f>
        <v/>
      </c>
      <c r="W30" s="28" t="str">
        <f t="shared" si="10"/>
        <v/>
      </c>
      <c r="X30" s="28"/>
      <c r="Y30" s="28" t="str">
        <f>SUBSTITUTE(Bestilling!L50&amp;"",",",".")</f>
        <v>0</v>
      </c>
      <c r="Z30" s="28" t="str">
        <f>SUBSTITUTE(TEXT(Bestilling!S50*100,"0,00")&amp;"",",",".")</f>
        <v>0.00</v>
      </c>
      <c r="AA30" s="28" t="str">
        <f>_xlfn.XLOOKUP("Kort",tblTilleggsvarerKort[Tilleggsvare],tblTilleggsvarerKort[Varenr],"",0)&amp;""</f>
        <v>111001</v>
      </c>
      <c r="AB30" s="28">
        <f t="shared" si="12"/>
        <v>1</v>
      </c>
      <c r="AC30" s="28" t="str">
        <f>SUBSTITUTE(_xlfn.XLOOKUP("Kort",tblTilleggsvarerKort[Tilleggsvare],tblTilleggsvarerKort[Pris inkl. MVA],"",0,1)&amp;"",",",".")</f>
        <v>20</v>
      </c>
      <c r="AD30" s="28" t="str">
        <f>_xlfn.XLOOKUP(Bestilling!O50,tblTilleggsvarer[Tilleggsvare],tblTilleggsvarer[Varenr],"",0)&amp;""</f>
        <v/>
      </c>
      <c r="AE30" s="28" t="str">
        <f t="shared" si="9"/>
        <v/>
      </c>
      <c r="AF30" s="28" t="str">
        <f>SUBSTITUTE(Bestilling!P50&amp;"",",",".")&amp;""</f>
        <v/>
      </c>
      <c r="AG30" s="28" t="str">
        <f>_xlfn.XLOOKUP(Bestilling!Q50,tblTilleggsvarer[Tilleggsvare],tblTilleggsvarer[Varenr],"",0)&amp;""</f>
        <v/>
      </c>
      <c r="AH30" s="28" t="str">
        <f t="shared" si="11"/>
        <v/>
      </c>
      <c r="AI30" s="28" t="str">
        <f>SUBSTITUTE(Bestilling!R50&amp;"",",",".")&amp;""</f>
        <v/>
      </c>
      <c r="AJ30" s="28" t="str">
        <f>IF(Bestilling!M50="Ja",1,"")&amp;""</f>
        <v/>
      </c>
      <c r="AK30" s="28"/>
      <c r="AL30" s="28" t="str">
        <f>TRIM(Bestilling!N50&amp;"")&amp;""</f>
        <v/>
      </c>
      <c r="AM30" s="28" t="str">
        <f>IF(ISBLANK(Bestilling!J50),"Kunden kan ikke utlevere mottakers tlf. nr.","")&amp;""</f>
        <v>Kunden kan ikke utlevere mottakers tlf. nr.</v>
      </c>
      <c r="AN30" s="28"/>
    </row>
    <row r="31" spans="1:40" x14ac:dyDescent="0.25">
      <c r="A31" t="b">
        <f>AND(Bestilling!G51&lt;&gt;"",Bestilling!H51="Norge")</f>
        <v>0</v>
      </c>
      <c r="C31" s="28" t="str">
        <f t="shared" si="0"/>
        <v/>
      </c>
      <c r="D31" s="28" t="str">
        <f t="shared" si="1"/>
        <v/>
      </c>
      <c r="E31" s="28" t="str">
        <f t="shared" si="2"/>
        <v/>
      </c>
      <c r="F31" s="28" t="str">
        <f t="shared" si="3"/>
        <v/>
      </c>
      <c r="G31" s="28" t="str">
        <f t="shared" si="4"/>
        <v/>
      </c>
      <c r="H31" s="28"/>
      <c r="I31" s="28" t="str">
        <f t="shared" si="5"/>
        <v/>
      </c>
      <c r="J31" s="28" t="str">
        <f t="shared" si="6"/>
        <v/>
      </c>
      <c r="K31" s="28" t="str">
        <f t="shared" si="7"/>
        <v/>
      </c>
      <c r="L31" s="28" t="str">
        <f t="shared" si="8"/>
        <v/>
      </c>
      <c r="M31" s="28" t="str">
        <f>SUBSTITUTE(IF(ISBLANK(Bestilling!U51),Bestilling!T51,Bestilling!U51)&amp;"",",",".")</f>
        <v/>
      </c>
      <c r="N31" s="28" t="str">
        <f>IF(ISBLANK(Bestilling!C51),Bestilling!D51,Bestilling!C51)&amp;""</f>
        <v/>
      </c>
      <c r="O31" s="28" t="str">
        <f>Bestilling!D51&amp;""</f>
        <v/>
      </c>
      <c r="P31" s="28" t="str">
        <f>Bestilling!E51&amp;""</f>
        <v/>
      </c>
      <c r="Q31" s="28" t="str">
        <f>TEXT(Bestilling!F51,"0000")&amp;""</f>
        <v>0000</v>
      </c>
      <c r="R31" s="28" t="str">
        <f>Bestilling!G51&amp;""</f>
        <v/>
      </c>
      <c r="S31" s="29" t="str">
        <f>TEXT(Bestilling!I51,"dd.mm.åååå")&amp;""</f>
        <v>00.01.1900</v>
      </c>
      <c r="T31" s="28" t="str">
        <f>IF(NOT(ISBLANK(Bestilling!D51)),"FØR KL 15","")</f>
        <v/>
      </c>
      <c r="U31" s="28" t="str">
        <f>Bestilling!J51&amp;""</f>
        <v/>
      </c>
      <c r="V31" s="28" t="str">
        <f>_xlfn.XLOOKUP(Bestilling!K51,tblProdukter[Produkt],tblProdukter[Varenr],"",0)&amp;""</f>
        <v/>
      </c>
      <c r="W31" s="28" t="str">
        <f t="shared" si="10"/>
        <v/>
      </c>
      <c r="X31" s="28"/>
      <c r="Y31" s="28" t="str">
        <f>SUBSTITUTE(Bestilling!L51&amp;"",",",".")</f>
        <v>0</v>
      </c>
      <c r="Z31" s="28" t="str">
        <f>SUBSTITUTE(TEXT(Bestilling!S51*100,"0,00")&amp;"",",",".")</f>
        <v>0.00</v>
      </c>
      <c r="AA31" s="28" t="str">
        <f>_xlfn.XLOOKUP("Kort",tblTilleggsvarerKort[Tilleggsvare],tblTilleggsvarerKort[Varenr],"",0)&amp;""</f>
        <v>111001</v>
      </c>
      <c r="AB31" s="28">
        <f t="shared" si="12"/>
        <v>1</v>
      </c>
      <c r="AC31" s="28" t="str">
        <f>SUBSTITUTE(_xlfn.XLOOKUP("Kort",tblTilleggsvarerKort[Tilleggsvare],tblTilleggsvarerKort[Pris inkl. MVA],"",0,1)&amp;"",",",".")</f>
        <v>20</v>
      </c>
      <c r="AD31" s="28" t="str">
        <f>_xlfn.XLOOKUP(Bestilling!O51,tblTilleggsvarer[Tilleggsvare],tblTilleggsvarer[Varenr],"",0)&amp;""</f>
        <v/>
      </c>
      <c r="AE31" s="28" t="str">
        <f t="shared" si="9"/>
        <v/>
      </c>
      <c r="AF31" s="28" t="str">
        <f>SUBSTITUTE(Bestilling!P51&amp;"",",",".")&amp;""</f>
        <v/>
      </c>
      <c r="AG31" s="28" t="str">
        <f>_xlfn.XLOOKUP(Bestilling!Q51,tblTilleggsvarer[Tilleggsvare],tblTilleggsvarer[Varenr],"",0)&amp;""</f>
        <v/>
      </c>
      <c r="AH31" s="28" t="str">
        <f t="shared" si="11"/>
        <v/>
      </c>
      <c r="AI31" s="28" t="str">
        <f>SUBSTITUTE(Bestilling!R51&amp;"",",",".")&amp;""</f>
        <v/>
      </c>
      <c r="AJ31" s="28" t="str">
        <f>IF(Bestilling!M51="Ja",1,"")&amp;""</f>
        <v/>
      </c>
      <c r="AK31" s="28"/>
      <c r="AL31" s="28" t="str">
        <f>TRIM(Bestilling!N51&amp;"")&amp;""</f>
        <v/>
      </c>
      <c r="AM31" s="28" t="str">
        <f>IF(ISBLANK(Bestilling!J51),"Kunden kan ikke utlevere mottakers tlf. nr.","")&amp;""</f>
        <v>Kunden kan ikke utlevere mottakers tlf. nr.</v>
      </c>
      <c r="AN31" s="28"/>
    </row>
    <row r="32" spans="1:40" x14ac:dyDescent="0.25">
      <c r="A32" t="b">
        <f>AND(Bestilling!G52&lt;&gt;"",Bestilling!H52="Norge")</f>
        <v>0</v>
      </c>
      <c r="C32" s="28" t="str">
        <f t="shared" si="0"/>
        <v/>
      </c>
      <c r="D32" s="28" t="str">
        <f t="shared" si="1"/>
        <v/>
      </c>
      <c r="E32" s="28" t="str">
        <f t="shared" si="2"/>
        <v/>
      </c>
      <c r="F32" s="28" t="str">
        <f t="shared" si="3"/>
        <v/>
      </c>
      <c r="G32" s="28" t="str">
        <f t="shared" si="4"/>
        <v/>
      </c>
      <c r="H32" s="28"/>
      <c r="I32" s="28" t="str">
        <f t="shared" si="5"/>
        <v/>
      </c>
      <c r="J32" s="28" t="str">
        <f t="shared" si="6"/>
        <v/>
      </c>
      <c r="K32" s="28" t="str">
        <f t="shared" si="7"/>
        <v/>
      </c>
      <c r="L32" s="28" t="str">
        <f t="shared" si="8"/>
        <v/>
      </c>
      <c r="M32" s="28" t="str">
        <f>SUBSTITUTE(IF(ISBLANK(Bestilling!U52),Bestilling!T52,Bestilling!U52)&amp;"",",",".")</f>
        <v/>
      </c>
      <c r="N32" s="28" t="str">
        <f>IF(ISBLANK(Bestilling!C52),Bestilling!D52,Bestilling!C52)&amp;""</f>
        <v/>
      </c>
      <c r="O32" s="28" t="str">
        <f>Bestilling!D52&amp;""</f>
        <v/>
      </c>
      <c r="P32" s="28" t="str">
        <f>Bestilling!E52&amp;""</f>
        <v/>
      </c>
      <c r="Q32" s="28" t="str">
        <f>TEXT(Bestilling!F52,"0000")&amp;""</f>
        <v>0000</v>
      </c>
      <c r="R32" s="28" t="str">
        <f>Bestilling!G52&amp;""</f>
        <v/>
      </c>
      <c r="S32" s="29" t="str">
        <f>TEXT(Bestilling!I52,"dd.mm.åååå")&amp;""</f>
        <v>00.01.1900</v>
      </c>
      <c r="T32" s="28" t="str">
        <f>IF(NOT(ISBLANK(Bestilling!D52)),"FØR KL 15","")</f>
        <v/>
      </c>
      <c r="U32" s="28" t="str">
        <f>Bestilling!J52&amp;""</f>
        <v/>
      </c>
      <c r="V32" s="28" t="str">
        <f>_xlfn.XLOOKUP(Bestilling!K52,tblProdukter[Produkt],tblProdukter[Varenr],"",0)&amp;""</f>
        <v/>
      </c>
      <c r="W32" s="28" t="str">
        <f t="shared" si="10"/>
        <v/>
      </c>
      <c r="X32" s="28"/>
      <c r="Y32" s="28" t="str">
        <f>SUBSTITUTE(Bestilling!L52&amp;"",",",".")</f>
        <v>0</v>
      </c>
      <c r="Z32" s="28" t="str">
        <f>SUBSTITUTE(TEXT(Bestilling!S52*100,"0,00")&amp;"",",",".")</f>
        <v>0.00</v>
      </c>
      <c r="AA32" s="28" t="str">
        <f>_xlfn.XLOOKUP("Kort",tblTilleggsvarerKort[Tilleggsvare],tblTilleggsvarerKort[Varenr],"",0)&amp;""</f>
        <v>111001</v>
      </c>
      <c r="AB32" s="28">
        <f t="shared" si="12"/>
        <v>1</v>
      </c>
      <c r="AC32" s="28" t="str">
        <f>SUBSTITUTE(_xlfn.XLOOKUP("Kort",tblTilleggsvarerKort[Tilleggsvare],tblTilleggsvarerKort[Pris inkl. MVA],"",0,1)&amp;"",",",".")</f>
        <v>20</v>
      </c>
      <c r="AD32" s="28" t="str">
        <f>_xlfn.XLOOKUP(Bestilling!O52,tblTilleggsvarer[Tilleggsvare],tblTilleggsvarer[Varenr],"",0)&amp;""</f>
        <v/>
      </c>
      <c r="AE32" s="28" t="str">
        <f t="shared" si="9"/>
        <v/>
      </c>
      <c r="AF32" s="28" t="str">
        <f>SUBSTITUTE(Bestilling!P52&amp;"",",",".")&amp;""</f>
        <v/>
      </c>
      <c r="AG32" s="28" t="str">
        <f>_xlfn.XLOOKUP(Bestilling!Q52,tblTilleggsvarer[Tilleggsvare],tblTilleggsvarer[Varenr],"",0)&amp;""</f>
        <v/>
      </c>
      <c r="AH32" s="28" t="str">
        <f t="shared" si="11"/>
        <v/>
      </c>
      <c r="AI32" s="28" t="str">
        <f>SUBSTITUTE(Bestilling!R52&amp;"",",",".")&amp;""</f>
        <v/>
      </c>
      <c r="AJ32" s="28" t="str">
        <f>IF(Bestilling!M52="Ja",1,"")&amp;""</f>
        <v/>
      </c>
      <c r="AK32" s="28"/>
      <c r="AL32" s="28" t="str">
        <f>TRIM(Bestilling!N52&amp;"")&amp;""</f>
        <v/>
      </c>
      <c r="AM32" s="28" t="str">
        <f>IF(ISBLANK(Bestilling!J52),"Kunden kan ikke utlevere mottakers tlf. nr.","")&amp;""</f>
        <v>Kunden kan ikke utlevere mottakers tlf. nr.</v>
      </c>
      <c r="AN32" s="28"/>
    </row>
    <row r="33" spans="1:40" x14ac:dyDescent="0.25">
      <c r="A33" t="b">
        <f>AND(Bestilling!G53&lt;&gt;"",Bestilling!H53="Norge")</f>
        <v>0</v>
      </c>
      <c r="C33" s="28" t="str">
        <f t="shared" si="0"/>
        <v/>
      </c>
      <c r="D33" s="28" t="str">
        <f t="shared" si="1"/>
        <v/>
      </c>
      <c r="E33" s="28" t="str">
        <f t="shared" si="2"/>
        <v/>
      </c>
      <c r="F33" s="28" t="str">
        <f t="shared" si="3"/>
        <v/>
      </c>
      <c r="G33" s="28" t="str">
        <f t="shared" si="4"/>
        <v/>
      </c>
      <c r="H33" s="28"/>
      <c r="I33" s="28" t="str">
        <f t="shared" si="5"/>
        <v/>
      </c>
      <c r="J33" s="28" t="str">
        <f t="shared" si="6"/>
        <v/>
      </c>
      <c r="K33" s="28" t="str">
        <f t="shared" si="7"/>
        <v/>
      </c>
      <c r="L33" s="28" t="str">
        <f t="shared" si="8"/>
        <v/>
      </c>
      <c r="M33" s="28" t="str">
        <f>SUBSTITUTE(IF(ISBLANK(Bestilling!U53),Bestilling!T53,Bestilling!U53)&amp;"",",",".")</f>
        <v/>
      </c>
      <c r="N33" s="28" t="str">
        <f>IF(ISBLANK(Bestilling!C53),Bestilling!D53,Bestilling!C53)&amp;""</f>
        <v/>
      </c>
      <c r="O33" s="28" t="str">
        <f>Bestilling!D53&amp;""</f>
        <v/>
      </c>
      <c r="P33" s="28" t="str">
        <f>Bestilling!E53&amp;""</f>
        <v/>
      </c>
      <c r="Q33" s="28" t="str">
        <f>TEXT(Bestilling!F53,"0000")&amp;""</f>
        <v>0000</v>
      </c>
      <c r="R33" s="28" t="str">
        <f>Bestilling!G53&amp;""</f>
        <v/>
      </c>
      <c r="S33" s="29" t="str">
        <f>TEXT(Bestilling!I53,"dd.mm.åååå")&amp;""</f>
        <v>00.01.1900</v>
      </c>
      <c r="T33" s="28" t="str">
        <f>IF(NOT(ISBLANK(Bestilling!D53)),"FØR KL 15","")</f>
        <v/>
      </c>
      <c r="U33" s="28" t="str">
        <f>Bestilling!J53&amp;""</f>
        <v/>
      </c>
      <c r="V33" s="28" t="str">
        <f>_xlfn.XLOOKUP(Bestilling!K53,tblProdukter[Produkt],tblProdukter[Varenr],"",0)&amp;""</f>
        <v/>
      </c>
      <c r="W33" s="28" t="str">
        <f t="shared" si="10"/>
        <v/>
      </c>
      <c r="X33" s="28"/>
      <c r="Y33" s="28" t="str">
        <f>SUBSTITUTE(Bestilling!L53&amp;"",",",".")</f>
        <v>0</v>
      </c>
      <c r="Z33" s="28" t="str">
        <f>SUBSTITUTE(TEXT(Bestilling!S53*100,"0,00")&amp;"",",",".")</f>
        <v>0.00</v>
      </c>
      <c r="AA33" s="28" t="str">
        <f>_xlfn.XLOOKUP("Kort",tblTilleggsvarerKort[Tilleggsvare],tblTilleggsvarerKort[Varenr],"",0)&amp;""</f>
        <v>111001</v>
      </c>
      <c r="AB33" s="28">
        <f t="shared" si="12"/>
        <v>1</v>
      </c>
      <c r="AC33" s="28" t="str">
        <f>SUBSTITUTE(_xlfn.XLOOKUP("Kort",tblTilleggsvarerKort[Tilleggsvare],tblTilleggsvarerKort[Pris inkl. MVA],"",0,1)&amp;"",",",".")</f>
        <v>20</v>
      </c>
      <c r="AD33" s="28" t="str">
        <f>_xlfn.XLOOKUP(Bestilling!O53,tblTilleggsvarer[Tilleggsvare],tblTilleggsvarer[Varenr],"",0)&amp;""</f>
        <v/>
      </c>
      <c r="AE33" s="28" t="str">
        <f t="shared" si="9"/>
        <v/>
      </c>
      <c r="AF33" s="28" t="str">
        <f>SUBSTITUTE(Bestilling!P53&amp;"",",",".")&amp;""</f>
        <v/>
      </c>
      <c r="AG33" s="28" t="str">
        <f>_xlfn.XLOOKUP(Bestilling!Q53,tblTilleggsvarer[Tilleggsvare],tblTilleggsvarer[Varenr],"",0)&amp;""</f>
        <v/>
      </c>
      <c r="AH33" s="28" t="str">
        <f t="shared" si="11"/>
        <v/>
      </c>
      <c r="AI33" s="28" t="str">
        <f>SUBSTITUTE(Bestilling!R53&amp;"",",",".")&amp;""</f>
        <v/>
      </c>
      <c r="AJ33" s="28" t="str">
        <f>IF(Bestilling!M53="Ja",1,"")&amp;""</f>
        <v/>
      </c>
      <c r="AK33" s="28"/>
      <c r="AL33" s="28" t="str">
        <f>TRIM(Bestilling!N53&amp;"")&amp;""</f>
        <v/>
      </c>
      <c r="AM33" s="28" t="str">
        <f>IF(ISBLANK(Bestilling!J53),"Kunden kan ikke utlevere mottakers tlf. nr.","")&amp;""</f>
        <v>Kunden kan ikke utlevere mottakers tlf. nr.</v>
      </c>
      <c r="AN33" s="28"/>
    </row>
    <row r="34" spans="1:40" x14ac:dyDescent="0.25">
      <c r="A34" t="b">
        <f>AND(Bestilling!G54&lt;&gt;"",Bestilling!H54="Norge")</f>
        <v>0</v>
      </c>
      <c r="C34" s="28" t="str">
        <f t="shared" ref="C34:C65" si="13">Kundenummer&amp;""</f>
        <v/>
      </c>
      <c r="D34" s="28" t="str">
        <f t="shared" ref="D34:D65" si="14">Firmanavn&amp;""</f>
        <v/>
      </c>
      <c r="E34" s="28" t="str">
        <f t="shared" ref="E34:E65" si="15">Bestiller&amp;""</f>
        <v/>
      </c>
      <c r="F34" s="28" t="str">
        <f t="shared" ref="F34:F65" si="16">FakturaMerking&amp;""</f>
        <v/>
      </c>
      <c r="G34" s="28" t="str">
        <f t="shared" ref="G34:G65" si="17">FakturaAdresse&amp;""</f>
        <v/>
      </c>
      <c r="H34" s="28"/>
      <c r="I34" s="28" t="str">
        <f t="shared" ref="I34:I65" si="18">PostNr&amp;""</f>
        <v/>
      </c>
      <c r="J34" s="28" t="str">
        <f t="shared" ref="J34:J65" si="19">PostSted&amp;""</f>
        <v/>
      </c>
      <c r="K34" s="28" t="str">
        <f t="shared" ref="K34:K65" si="20">Telefon&amp;""</f>
        <v/>
      </c>
      <c r="L34" s="28" t="str">
        <f t="shared" ref="L34:L65" si="21">EPost&amp;""</f>
        <v/>
      </c>
      <c r="M34" s="28" t="str">
        <f>SUBSTITUTE(IF(ISBLANK(Bestilling!U54),Bestilling!T54,Bestilling!U54)&amp;"",",",".")</f>
        <v/>
      </c>
      <c r="N34" s="28" t="str">
        <f>IF(ISBLANK(Bestilling!C54),Bestilling!D54,Bestilling!C54)&amp;""</f>
        <v/>
      </c>
      <c r="O34" s="28" t="str">
        <f>Bestilling!D54&amp;""</f>
        <v/>
      </c>
      <c r="P34" s="28" t="str">
        <f>Bestilling!E54&amp;""</f>
        <v/>
      </c>
      <c r="Q34" s="28" t="str">
        <f>TEXT(Bestilling!F54,"0000")&amp;""</f>
        <v>0000</v>
      </c>
      <c r="R34" s="28" t="str">
        <f>Bestilling!G54&amp;""</f>
        <v/>
      </c>
      <c r="S34" s="29" t="str">
        <f>TEXT(Bestilling!I54,"dd.mm.åååå")&amp;""</f>
        <v>00.01.1900</v>
      </c>
      <c r="T34" s="28" t="str">
        <f>IF(NOT(ISBLANK(Bestilling!D54)),"FØR KL 15","")</f>
        <v/>
      </c>
      <c r="U34" s="28" t="str">
        <f>Bestilling!J54&amp;""</f>
        <v/>
      </c>
      <c r="V34" s="28" t="str">
        <f>_xlfn.XLOOKUP(Bestilling!K54,tblProdukter[Produkt],tblProdukter[Varenr],"",0)&amp;""</f>
        <v/>
      </c>
      <c r="W34" s="28" t="str">
        <f t="shared" si="10"/>
        <v/>
      </c>
      <c r="X34" s="28"/>
      <c r="Y34" s="28" t="str">
        <f>SUBSTITUTE(Bestilling!L54&amp;"",",",".")</f>
        <v>0</v>
      </c>
      <c r="Z34" s="28" t="str">
        <f>SUBSTITUTE(TEXT(Bestilling!S54*100,"0,00")&amp;"",",",".")</f>
        <v>0.00</v>
      </c>
      <c r="AA34" s="28" t="str">
        <f>_xlfn.XLOOKUP("Kort",tblTilleggsvarerKort[Tilleggsvare],tblTilleggsvarerKort[Varenr],"",0)&amp;""</f>
        <v>111001</v>
      </c>
      <c r="AB34" s="28">
        <f t="shared" si="12"/>
        <v>1</v>
      </c>
      <c r="AC34" s="28" t="str">
        <f>SUBSTITUTE(_xlfn.XLOOKUP("Kort",tblTilleggsvarerKort[Tilleggsvare],tblTilleggsvarerKort[Pris inkl. MVA],"",0,1)&amp;"",",",".")</f>
        <v>20</v>
      </c>
      <c r="AD34" s="28" t="str">
        <f>_xlfn.XLOOKUP(Bestilling!O54,tblTilleggsvarer[Tilleggsvare],tblTilleggsvarer[Varenr],"",0)&amp;""</f>
        <v/>
      </c>
      <c r="AE34" s="28" t="str">
        <f t="shared" si="9"/>
        <v/>
      </c>
      <c r="AF34" s="28" t="str">
        <f>SUBSTITUTE(Bestilling!P54&amp;"",",",".")&amp;""</f>
        <v/>
      </c>
      <c r="AG34" s="28" t="str">
        <f>_xlfn.XLOOKUP(Bestilling!Q54,tblTilleggsvarer[Tilleggsvare],tblTilleggsvarer[Varenr],"",0)&amp;""</f>
        <v/>
      </c>
      <c r="AH34" s="28" t="str">
        <f t="shared" si="11"/>
        <v/>
      </c>
      <c r="AI34" s="28" t="str">
        <f>SUBSTITUTE(Bestilling!R54&amp;"",",",".")&amp;""</f>
        <v/>
      </c>
      <c r="AJ34" s="28" t="str">
        <f>IF(Bestilling!M54="Ja",1,"")&amp;""</f>
        <v/>
      </c>
      <c r="AK34" s="28"/>
      <c r="AL34" s="28" t="str">
        <f>TRIM(Bestilling!N54&amp;"")&amp;""</f>
        <v/>
      </c>
      <c r="AM34" s="28" t="str">
        <f>IF(ISBLANK(Bestilling!J54),"Kunden kan ikke utlevere mottakers tlf. nr.","")&amp;""</f>
        <v>Kunden kan ikke utlevere mottakers tlf. nr.</v>
      </c>
      <c r="AN34" s="28"/>
    </row>
    <row r="35" spans="1:40" x14ac:dyDescent="0.25">
      <c r="A35" t="b">
        <f>AND(Bestilling!G55&lt;&gt;"",Bestilling!H55="Norge")</f>
        <v>0</v>
      </c>
      <c r="C35" s="28" t="str">
        <f t="shared" si="13"/>
        <v/>
      </c>
      <c r="D35" s="28" t="str">
        <f t="shared" si="14"/>
        <v/>
      </c>
      <c r="E35" s="28" t="str">
        <f t="shared" si="15"/>
        <v/>
      </c>
      <c r="F35" s="28" t="str">
        <f t="shared" si="16"/>
        <v/>
      </c>
      <c r="G35" s="28" t="str">
        <f t="shared" si="17"/>
        <v/>
      </c>
      <c r="H35" s="28"/>
      <c r="I35" s="28" t="str">
        <f t="shared" si="18"/>
        <v/>
      </c>
      <c r="J35" s="28" t="str">
        <f t="shared" si="19"/>
        <v/>
      </c>
      <c r="K35" s="28" t="str">
        <f t="shared" si="20"/>
        <v/>
      </c>
      <c r="L35" s="28" t="str">
        <f t="shared" si="21"/>
        <v/>
      </c>
      <c r="M35" s="28" t="str">
        <f>SUBSTITUTE(IF(ISBLANK(Bestilling!U55),Bestilling!T55,Bestilling!U55)&amp;"",",",".")</f>
        <v/>
      </c>
      <c r="N35" s="28" t="str">
        <f>IF(ISBLANK(Bestilling!C55),Bestilling!D55,Bestilling!C55)&amp;""</f>
        <v/>
      </c>
      <c r="O35" s="28" t="str">
        <f>Bestilling!D55&amp;""</f>
        <v/>
      </c>
      <c r="P35" s="28" t="str">
        <f>Bestilling!E55&amp;""</f>
        <v/>
      </c>
      <c r="Q35" s="28" t="str">
        <f>TEXT(Bestilling!F55,"0000")&amp;""</f>
        <v>0000</v>
      </c>
      <c r="R35" s="28" t="str">
        <f>Bestilling!G55&amp;""</f>
        <v/>
      </c>
      <c r="S35" s="29" t="str">
        <f>TEXT(Bestilling!I55,"dd.mm.åååå")&amp;""</f>
        <v>00.01.1900</v>
      </c>
      <c r="T35" s="28" t="str">
        <f>IF(NOT(ISBLANK(Bestilling!D55)),"FØR KL 15","")</f>
        <v/>
      </c>
      <c r="U35" s="28" t="str">
        <f>Bestilling!J55&amp;""</f>
        <v/>
      </c>
      <c r="V35" s="28" t="str">
        <f>_xlfn.XLOOKUP(Bestilling!K55,tblProdukter[Produkt],tblProdukter[Varenr],"",0)&amp;""</f>
        <v/>
      </c>
      <c r="W35" s="28" t="str">
        <f t="shared" si="10"/>
        <v/>
      </c>
      <c r="X35" s="28"/>
      <c r="Y35" s="28" t="str">
        <f>SUBSTITUTE(Bestilling!L55&amp;"",",",".")</f>
        <v>0</v>
      </c>
      <c r="Z35" s="28" t="str">
        <f>SUBSTITUTE(TEXT(Bestilling!S55*100,"0,00")&amp;"",",",".")</f>
        <v>0.00</v>
      </c>
      <c r="AA35" s="28" t="str">
        <f>_xlfn.XLOOKUP("Kort",tblTilleggsvarerKort[Tilleggsvare],tblTilleggsvarerKort[Varenr],"",0)&amp;""</f>
        <v>111001</v>
      </c>
      <c r="AB35" s="28">
        <f t="shared" si="12"/>
        <v>1</v>
      </c>
      <c r="AC35" s="28" t="str">
        <f>SUBSTITUTE(_xlfn.XLOOKUP("Kort",tblTilleggsvarerKort[Tilleggsvare],tblTilleggsvarerKort[Pris inkl. MVA],"",0,1)&amp;"",",",".")</f>
        <v>20</v>
      </c>
      <c r="AD35" s="28" t="str">
        <f>_xlfn.XLOOKUP(Bestilling!O55,tblTilleggsvarer[Tilleggsvare],tblTilleggsvarer[Varenr],"",0)&amp;""</f>
        <v/>
      </c>
      <c r="AE35" s="28" t="str">
        <f t="shared" si="9"/>
        <v/>
      </c>
      <c r="AF35" s="28" t="str">
        <f>SUBSTITUTE(Bestilling!P55&amp;"",",",".")&amp;""</f>
        <v/>
      </c>
      <c r="AG35" s="28" t="str">
        <f>_xlfn.XLOOKUP(Bestilling!Q55,tblTilleggsvarer[Tilleggsvare],tblTilleggsvarer[Varenr],"",0)&amp;""</f>
        <v/>
      </c>
      <c r="AH35" s="28" t="str">
        <f t="shared" si="11"/>
        <v/>
      </c>
      <c r="AI35" s="28" t="str">
        <f>SUBSTITUTE(Bestilling!R55&amp;"",",",".")&amp;""</f>
        <v/>
      </c>
      <c r="AJ35" s="28" t="str">
        <f>IF(Bestilling!M55="Ja",1,"")&amp;""</f>
        <v/>
      </c>
      <c r="AK35" s="28"/>
      <c r="AL35" s="28" t="str">
        <f>TRIM(Bestilling!N55&amp;"")&amp;""</f>
        <v/>
      </c>
      <c r="AM35" s="28" t="str">
        <f>IF(ISBLANK(Bestilling!J55),"Kunden kan ikke utlevere mottakers tlf. nr.","")&amp;""</f>
        <v>Kunden kan ikke utlevere mottakers tlf. nr.</v>
      </c>
      <c r="AN35" s="28"/>
    </row>
    <row r="36" spans="1:40" x14ac:dyDescent="0.25">
      <c r="A36" t="b">
        <f>AND(Bestilling!G56&lt;&gt;"",Bestilling!H56="Norge")</f>
        <v>0</v>
      </c>
      <c r="C36" s="28" t="str">
        <f t="shared" si="13"/>
        <v/>
      </c>
      <c r="D36" s="28" t="str">
        <f t="shared" si="14"/>
        <v/>
      </c>
      <c r="E36" s="28" t="str">
        <f t="shared" si="15"/>
        <v/>
      </c>
      <c r="F36" s="28" t="str">
        <f t="shared" si="16"/>
        <v/>
      </c>
      <c r="G36" s="28" t="str">
        <f t="shared" si="17"/>
        <v/>
      </c>
      <c r="H36" s="28"/>
      <c r="I36" s="28" t="str">
        <f t="shared" si="18"/>
        <v/>
      </c>
      <c r="J36" s="28" t="str">
        <f t="shared" si="19"/>
        <v/>
      </c>
      <c r="K36" s="28" t="str">
        <f t="shared" si="20"/>
        <v/>
      </c>
      <c r="L36" s="28" t="str">
        <f t="shared" si="21"/>
        <v/>
      </c>
      <c r="M36" s="28" t="str">
        <f>SUBSTITUTE(IF(ISBLANK(Bestilling!U56),Bestilling!T56,Bestilling!U56)&amp;"",",",".")</f>
        <v/>
      </c>
      <c r="N36" s="28" t="str">
        <f>IF(ISBLANK(Bestilling!C56),Bestilling!D56,Bestilling!C56)&amp;""</f>
        <v/>
      </c>
      <c r="O36" s="28" t="str">
        <f>Bestilling!D56&amp;""</f>
        <v/>
      </c>
      <c r="P36" s="28" t="str">
        <f>Bestilling!E56&amp;""</f>
        <v/>
      </c>
      <c r="Q36" s="28" t="str">
        <f>TEXT(Bestilling!F56,"0000")&amp;""</f>
        <v>0000</v>
      </c>
      <c r="R36" s="28" t="str">
        <f>Bestilling!G56&amp;""</f>
        <v/>
      </c>
      <c r="S36" s="29" t="str">
        <f>TEXT(Bestilling!I56,"dd.mm.åååå")&amp;""</f>
        <v>00.01.1900</v>
      </c>
      <c r="T36" s="28" t="str">
        <f>IF(NOT(ISBLANK(Bestilling!D56)),"FØR KL 15","")</f>
        <v/>
      </c>
      <c r="U36" s="28" t="str">
        <f>Bestilling!J56&amp;""</f>
        <v/>
      </c>
      <c r="V36" s="28" t="str">
        <f>_xlfn.XLOOKUP(Bestilling!K56,tblProdukter[Produkt],tblProdukter[Varenr],"",0)&amp;""</f>
        <v/>
      </c>
      <c r="W36" s="28" t="str">
        <f t="shared" si="10"/>
        <v/>
      </c>
      <c r="X36" s="28"/>
      <c r="Y36" s="28" t="str">
        <f>SUBSTITUTE(Bestilling!L56&amp;"",",",".")</f>
        <v>0</v>
      </c>
      <c r="Z36" s="28" t="str">
        <f>SUBSTITUTE(TEXT(Bestilling!S56*100,"0,00")&amp;"",",",".")</f>
        <v>0.00</v>
      </c>
      <c r="AA36" s="28" t="str">
        <f>_xlfn.XLOOKUP("Kort",tblTilleggsvarerKort[Tilleggsvare],tblTilleggsvarerKort[Varenr],"",0)&amp;""</f>
        <v>111001</v>
      </c>
      <c r="AB36" s="28">
        <f t="shared" si="12"/>
        <v>1</v>
      </c>
      <c r="AC36" s="28" t="str">
        <f>SUBSTITUTE(_xlfn.XLOOKUP("Kort",tblTilleggsvarerKort[Tilleggsvare],tblTilleggsvarerKort[Pris inkl. MVA],"",0,1)&amp;"",",",".")</f>
        <v>20</v>
      </c>
      <c r="AD36" s="28" t="str">
        <f>_xlfn.XLOOKUP(Bestilling!O56,tblTilleggsvarer[Tilleggsvare],tblTilleggsvarer[Varenr],"",0)&amp;""</f>
        <v/>
      </c>
      <c r="AE36" s="28" t="str">
        <f t="shared" si="9"/>
        <v/>
      </c>
      <c r="AF36" s="28" t="str">
        <f>SUBSTITUTE(Bestilling!P56&amp;"",",",".")&amp;""</f>
        <v/>
      </c>
      <c r="AG36" s="28" t="str">
        <f>_xlfn.XLOOKUP(Bestilling!Q56,tblTilleggsvarer[Tilleggsvare],tblTilleggsvarer[Varenr],"",0)&amp;""</f>
        <v/>
      </c>
      <c r="AH36" s="28" t="str">
        <f t="shared" si="11"/>
        <v/>
      </c>
      <c r="AI36" s="28" t="str">
        <f>SUBSTITUTE(Bestilling!R56&amp;"",",",".")&amp;""</f>
        <v/>
      </c>
      <c r="AJ36" s="28" t="str">
        <f>IF(Bestilling!M56="Ja",1,"")&amp;""</f>
        <v/>
      </c>
      <c r="AK36" s="28"/>
      <c r="AL36" s="28" t="str">
        <f>TRIM(Bestilling!N56&amp;"")&amp;""</f>
        <v/>
      </c>
      <c r="AM36" s="28" t="str">
        <f>IF(ISBLANK(Bestilling!J56),"Kunden kan ikke utlevere mottakers tlf. nr.","")&amp;""</f>
        <v>Kunden kan ikke utlevere mottakers tlf. nr.</v>
      </c>
      <c r="AN36" s="28"/>
    </row>
    <row r="37" spans="1:40" x14ac:dyDescent="0.25">
      <c r="A37" t="b">
        <f>AND(Bestilling!G57&lt;&gt;"",Bestilling!H57="Norge")</f>
        <v>0</v>
      </c>
      <c r="C37" s="28" t="str">
        <f t="shared" si="13"/>
        <v/>
      </c>
      <c r="D37" s="28" t="str">
        <f t="shared" si="14"/>
        <v/>
      </c>
      <c r="E37" s="28" t="str">
        <f t="shared" si="15"/>
        <v/>
      </c>
      <c r="F37" s="28" t="str">
        <f t="shared" si="16"/>
        <v/>
      </c>
      <c r="G37" s="28" t="str">
        <f t="shared" si="17"/>
        <v/>
      </c>
      <c r="H37" s="28"/>
      <c r="I37" s="28" t="str">
        <f t="shared" si="18"/>
        <v/>
      </c>
      <c r="J37" s="28" t="str">
        <f t="shared" si="19"/>
        <v/>
      </c>
      <c r="K37" s="28" t="str">
        <f t="shared" si="20"/>
        <v/>
      </c>
      <c r="L37" s="28" t="str">
        <f t="shared" si="21"/>
        <v/>
      </c>
      <c r="M37" s="28" t="str">
        <f>SUBSTITUTE(IF(ISBLANK(Bestilling!U57),Bestilling!T57,Bestilling!U57)&amp;"",",",".")</f>
        <v/>
      </c>
      <c r="N37" s="28" t="str">
        <f>IF(ISBLANK(Bestilling!C57),Bestilling!D57,Bestilling!C57)&amp;""</f>
        <v/>
      </c>
      <c r="O37" s="28" t="str">
        <f>Bestilling!D57&amp;""</f>
        <v/>
      </c>
      <c r="P37" s="28" t="str">
        <f>Bestilling!E57&amp;""</f>
        <v/>
      </c>
      <c r="Q37" s="28" t="str">
        <f>TEXT(Bestilling!F57,"0000")&amp;""</f>
        <v>0000</v>
      </c>
      <c r="R37" s="28" t="str">
        <f>Bestilling!G57&amp;""</f>
        <v/>
      </c>
      <c r="S37" s="29" t="str">
        <f>TEXT(Bestilling!I57,"dd.mm.åååå")&amp;""</f>
        <v>00.01.1900</v>
      </c>
      <c r="T37" s="28" t="str">
        <f>IF(NOT(ISBLANK(Bestilling!D57)),"FØR KL 15","")</f>
        <v/>
      </c>
      <c r="U37" s="28" t="str">
        <f>Bestilling!J57&amp;""</f>
        <v/>
      </c>
      <c r="V37" s="28" t="str">
        <f>_xlfn.XLOOKUP(Bestilling!K57,tblProdukter[Produkt],tblProdukter[Varenr],"",0)&amp;""</f>
        <v/>
      </c>
      <c r="W37" s="28" t="str">
        <f t="shared" si="10"/>
        <v/>
      </c>
      <c r="X37" s="28"/>
      <c r="Y37" s="28" t="str">
        <f>SUBSTITUTE(Bestilling!L57&amp;"",",",".")</f>
        <v>0</v>
      </c>
      <c r="Z37" s="28" t="str">
        <f>SUBSTITUTE(TEXT(Bestilling!S57*100,"0,00")&amp;"",",",".")</f>
        <v>0.00</v>
      </c>
      <c r="AA37" s="28" t="str">
        <f>_xlfn.XLOOKUP("Kort",tblTilleggsvarerKort[Tilleggsvare],tblTilleggsvarerKort[Varenr],"",0)&amp;""</f>
        <v>111001</v>
      </c>
      <c r="AB37" s="28">
        <f t="shared" si="12"/>
        <v>1</v>
      </c>
      <c r="AC37" s="28" t="str">
        <f>SUBSTITUTE(_xlfn.XLOOKUP("Kort",tblTilleggsvarerKort[Tilleggsvare],tblTilleggsvarerKort[Pris inkl. MVA],"",0,1)&amp;"",",",".")</f>
        <v>20</v>
      </c>
      <c r="AD37" s="28" t="str">
        <f>_xlfn.XLOOKUP(Bestilling!O57,tblTilleggsvarer[Tilleggsvare],tblTilleggsvarer[Varenr],"",0)&amp;""</f>
        <v/>
      </c>
      <c r="AE37" s="28" t="str">
        <f t="shared" si="9"/>
        <v/>
      </c>
      <c r="AF37" s="28" t="str">
        <f>SUBSTITUTE(Bestilling!P57&amp;"",",",".")&amp;""</f>
        <v/>
      </c>
      <c r="AG37" s="28" t="str">
        <f>_xlfn.XLOOKUP(Bestilling!Q57,tblTilleggsvarer[Tilleggsvare],tblTilleggsvarer[Varenr],"",0)&amp;""</f>
        <v/>
      </c>
      <c r="AH37" s="28" t="str">
        <f t="shared" si="11"/>
        <v/>
      </c>
      <c r="AI37" s="28" t="str">
        <f>SUBSTITUTE(Bestilling!R57&amp;"",",",".")&amp;""</f>
        <v/>
      </c>
      <c r="AJ37" s="28" t="str">
        <f>IF(Bestilling!M57="Ja",1,"")&amp;""</f>
        <v/>
      </c>
      <c r="AK37" s="28"/>
      <c r="AL37" s="28" t="str">
        <f>TRIM(Bestilling!N57&amp;"")&amp;""</f>
        <v/>
      </c>
      <c r="AM37" s="28" t="str">
        <f>IF(ISBLANK(Bestilling!J57),"Kunden kan ikke utlevere mottakers tlf. nr.","")&amp;""</f>
        <v>Kunden kan ikke utlevere mottakers tlf. nr.</v>
      </c>
      <c r="AN37" s="28"/>
    </row>
    <row r="38" spans="1:40" x14ac:dyDescent="0.25">
      <c r="A38" t="b">
        <f>AND(Bestilling!G58&lt;&gt;"",Bestilling!H58="Norge")</f>
        <v>0</v>
      </c>
      <c r="C38" s="28" t="str">
        <f t="shared" si="13"/>
        <v/>
      </c>
      <c r="D38" s="28" t="str">
        <f t="shared" si="14"/>
        <v/>
      </c>
      <c r="E38" s="28" t="str">
        <f t="shared" si="15"/>
        <v/>
      </c>
      <c r="F38" s="28" t="str">
        <f t="shared" si="16"/>
        <v/>
      </c>
      <c r="G38" s="28" t="str">
        <f t="shared" si="17"/>
        <v/>
      </c>
      <c r="H38" s="28"/>
      <c r="I38" s="28" t="str">
        <f t="shared" si="18"/>
        <v/>
      </c>
      <c r="J38" s="28" t="str">
        <f t="shared" si="19"/>
        <v/>
      </c>
      <c r="K38" s="28" t="str">
        <f t="shared" si="20"/>
        <v/>
      </c>
      <c r="L38" s="28" t="str">
        <f t="shared" si="21"/>
        <v/>
      </c>
      <c r="M38" s="28" t="str">
        <f>SUBSTITUTE(IF(ISBLANK(Bestilling!U58),Bestilling!T58,Bestilling!U58)&amp;"",",",".")</f>
        <v/>
      </c>
      <c r="N38" s="28" t="str">
        <f>IF(ISBLANK(Bestilling!C58),Bestilling!D58,Bestilling!C58)&amp;""</f>
        <v/>
      </c>
      <c r="O38" s="28" t="str">
        <f>Bestilling!D58&amp;""</f>
        <v/>
      </c>
      <c r="P38" s="28" t="str">
        <f>Bestilling!E58&amp;""</f>
        <v/>
      </c>
      <c r="Q38" s="28" t="str">
        <f>TEXT(Bestilling!F58,"0000")&amp;""</f>
        <v>0000</v>
      </c>
      <c r="R38" s="28" t="str">
        <f>Bestilling!G58&amp;""</f>
        <v/>
      </c>
      <c r="S38" s="29" t="str">
        <f>TEXT(Bestilling!I58,"dd.mm.åååå")&amp;""</f>
        <v>00.01.1900</v>
      </c>
      <c r="T38" s="28" t="str">
        <f>IF(NOT(ISBLANK(Bestilling!D58)),"FØR KL 15","")</f>
        <v/>
      </c>
      <c r="U38" s="28" t="str">
        <f>Bestilling!J58&amp;""</f>
        <v/>
      </c>
      <c r="V38" s="28" t="str">
        <f>_xlfn.XLOOKUP(Bestilling!K58,tblProdukter[Produkt],tblProdukter[Varenr],"",0)&amp;""</f>
        <v/>
      </c>
      <c r="W38" s="28" t="str">
        <f t="shared" si="10"/>
        <v/>
      </c>
      <c r="X38" s="28"/>
      <c r="Y38" s="28" t="str">
        <f>SUBSTITUTE(Bestilling!L58&amp;"",",",".")</f>
        <v>0</v>
      </c>
      <c r="Z38" s="28" t="str">
        <f>SUBSTITUTE(TEXT(Bestilling!S58*100,"0,00")&amp;"",",",".")</f>
        <v>0.00</v>
      </c>
      <c r="AA38" s="28" t="str">
        <f>_xlfn.XLOOKUP("Kort",tblTilleggsvarerKort[Tilleggsvare],tblTilleggsvarerKort[Varenr],"",0)&amp;""</f>
        <v>111001</v>
      </c>
      <c r="AB38" s="28">
        <f t="shared" si="12"/>
        <v>1</v>
      </c>
      <c r="AC38" s="28" t="str">
        <f>SUBSTITUTE(_xlfn.XLOOKUP("Kort",tblTilleggsvarerKort[Tilleggsvare],tblTilleggsvarerKort[Pris inkl. MVA],"",0,1)&amp;"",",",".")</f>
        <v>20</v>
      </c>
      <c r="AD38" s="28" t="str">
        <f>_xlfn.XLOOKUP(Bestilling!O58,tblTilleggsvarer[Tilleggsvare],tblTilleggsvarer[Varenr],"",0)&amp;""</f>
        <v/>
      </c>
      <c r="AE38" s="28" t="str">
        <f t="shared" si="9"/>
        <v/>
      </c>
      <c r="AF38" s="28" t="str">
        <f>SUBSTITUTE(Bestilling!P58&amp;"",",",".")&amp;""</f>
        <v/>
      </c>
      <c r="AG38" s="28" t="str">
        <f>_xlfn.XLOOKUP(Bestilling!Q58,tblTilleggsvarer[Tilleggsvare],tblTilleggsvarer[Varenr],"",0)&amp;""</f>
        <v/>
      </c>
      <c r="AH38" s="28" t="str">
        <f t="shared" si="11"/>
        <v/>
      </c>
      <c r="AI38" s="28" t="str">
        <f>SUBSTITUTE(Bestilling!R58&amp;"",",",".")&amp;""</f>
        <v/>
      </c>
      <c r="AJ38" s="28" t="str">
        <f>IF(Bestilling!M58="Ja",1,"")&amp;""</f>
        <v/>
      </c>
      <c r="AK38" s="28"/>
      <c r="AL38" s="28" t="str">
        <f>TRIM(Bestilling!N58&amp;"")&amp;""</f>
        <v/>
      </c>
      <c r="AM38" s="28" t="str">
        <f>IF(ISBLANK(Bestilling!J58),"Kunden kan ikke utlevere mottakers tlf. nr.","")&amp;""</f>
        <v>Kunden kan ikke utlevere mottakers tlf. nr.</v>
      </c>
      <c r="AN38" s="28"/>
    </row>
    <row r="39" spans="1:40" x14ac:dyDescent="0.25">
      <c r="A39" t="b">
        <f>AND(Bestilling!G59&lt;&gt;"",Bestilling!H59="Norge")</f>
        <v>0</v>
      </c>
      <c r="C39" s="28" t="str">
        <f t="shared" si="13"/>
        <v/>
      </c>
      <c r="D39" s="28" t="str">
        <f t="shared" si="14"/>
        <v/>
      </c>
      <c r="E39" s="28" t="str">
        <f t="shared" si="15"/>
        <v/>
      </c>
      <c r="F39" s="28" t="str">
        <f t="shared" si="16"/>
        <v/>
      </c>
      <c r="G39" s="28" t="str">
        <f t="shared" si="17"/>
        <v/>
      </c>
      <c r="H39" s="28"/>
      <c r="I39" s="28" t="str">
        <f t="shared" si="18"/>
        <v/>
      </c>
      <c r="J39" s="28" t="str">
        <f t="shared" si="19"/>
        <v/>
      </c>
      <c r="K39" s="28" t="str">
        <f t="shared" si="20"/>
        <v/>
      </c>
      <c r="L39" s="28" t="str">
        <f t="shared" si="21"/>
        <v/>
      </c>
      <c r="M39" s="28" t="str">
        <f>SUBSTITUTE(IF(ISBLANK(Bestilling!U59),Bestilling!T59,Bestilling!U59)&amp;"",",",".")</f>
        <v/>
      </c>
      <c r="N39" s="28" t="str">
        <f>IF(ISBLANK(Bestilling!C59),Bestilling!D59,Bestilling!C59)&amp;""</f>
        <v/>
      </c>
      <c r="O39" s="28" t="str">
        <f>Bestilling!D59&amp;""</f>
        <v/>
      </c>
      <c r="P39" s="28" t="str">
        <f>Bestilling!E59&amp;""</f>
        <v/>
      </c>
      <c r="Q39" s="28" t="str">
        <f>TEXT(Bestilling!F59,"0000")&amp;""</f>
        <v>0000</v>
      </c>
      <c r="R39" s="28" t="str">
        <f>Bestilling!G59&amp;""</f>
        <v/>
      </c>
      <c r="S39" s="29" t="str">
        <f>TEXT(Bestilling!I59,"dd.mm.åååå")&amp;""</f>
        <v>00.01.1900</v>
      </c>
      <c r="T39" s="28" t="str">
        <f>IF(NOT(ISBLANK(Bestilling!D59)),"FØR KL 15","")</f>
        <v/>
      </c>
      <c r="U39" s="28" t="str">
        <f>Bestilling!J59&amp;""</f>
        <v/>
      </c>
      <c r="V39" s="28" t="str">
        <f>_xlfn.XLOOKUP(Bestilling!K59,tblProdukter[Produkt],tblProdukter[Varenr],"",0)&amp;""</f>
        <v/>
      </c>
      <c r="W39" s="28" t="str">
        <f t="shared" si="10"/>
        <v/>
      </c>
      <c r="X39" s="28"/>
      <c r="Y39" s="28" t="str">
        <f>SUBSTITUTE(Bestilling!L59&amp;"",",",".")</f>
        <v>0</v>
      </c>
      <c r="Z39" s="28" t="str">
        <f>SUBSTITUTE(TEXT(Bestilling!S59*100,"0,00")&amp;"",",",".")</f>
        <v>0.00</v>
      </c>
      <c r="AA39" s="28" t="str">
        <f>_xlfn.XLOOKUP("Kort",tblTilleggsvarerKort[Tilleggsvare],tblTilleggsvarerKort[Varenr],"",0)&amp;""</f>
        <v>111001</v>
      </c>
      <c r="AB39" s="28">
        <f t="shared" si="12"/>
        <v>1</v>
      </c>
      <c r="AC39" s="28" t="str">
        <f>SUBSTITUTE(_xlfn.XLOOKUP("Kort",tblTilleggsvarerKort[Tilleggsvare],tblTilleggsvarerKort[Pris inkl. MVA],"",0,1)&amp;"",",",".")</f>
        <v>20</v>
      </c>
      <c r="AD39" s="28" t="str">
        <f>_xlfn.XLOOKUP(Bestilling!O59,tblTilleggsvarer[Tilleggsvare],tblTilleggsvarer[Varenr],"",0)&amp;""</f>
        <v/>
      </c>
      <c r="AE39" s="28" t="str">
        <f t="shared" si="9"/>
        <v/>
      </c>
      <c r="AF39" s="28" t="str">
        <f>SUBSTITUTE(Bestilling!P59&amp;"",",",".")&amp;""</f>
        <v/>
      </c>
      <c r="AG39" s="28" t="str">
        <f>_xlfn.XLOOKUP(Bestilling!Q59,tblTilleggsvarer[Tilleggsvare],tblTilleggsvarer[Varenr],"",0)&amp;""</f>
        <v/>
      </c>
      <c r="AH39" s="28" t="str">
        <f t="shared" si="11"/>
        <v/>
      </c>
      <c r="AI39" s="28" t="str">
        <f>SUBSTITUTE(Bestilling!R59&amp;"",",",".")&amp;""</f>
        <v/>
      </c>
      <c r="AJ39" s="28" t="str">
        <f>IF(Bestilling!M59="Ja",1,"")&amp;""</f>
        <v/>
      </c>
      <c r="AK39" s="28"/>
      <c r="AL39" s="28" t="str">
        <f>TRIM(Bestilling!N59&amp;"")&amp;""</f>
        <v/>
      </c>
      <c r="AM39" s="28" t="str">
        <f>IF(ISBLANK(Bestilling!J59),"Kunden kan ikke utlevere mottakers tlf. nr.","")&amp;""</f>
        <v>Kunden kan ikke utlevere mottakers tlf. nr.</v>
      </c>
      <c r="AN39" s="28"/>
    </row>
    <row r="40" spans="1:40" x14ac:dyDescent="0.25">
      <c r="A40" t="b">
        <f>AND(Bestilling!G60&lt;&gt;"",Bestilling!H60="Norge")</f>
        <v>0</v>
      </c>
      <c r="C40" s="28" t="str">
        <f t="shared" si="13"/>
        <v/>
      </c>
      <c r="D40" s="28" t="str">
        <f t="shared" si="14"/>
        <v/>
      </c>
      <c r="E40" s="28" t="str">
        <f t="shared" si="15"/>
        <v/>
      </c>
      <c r="F40" s="28" t="str">
        <f t="shared" si="16"/>
        <v/>
      </c>
      <c r="G40" s="28" t="str">
        <f t="shared" si="17"/>
        <v/>
      </c>
      <c r="H40" s="28"/>
      <c r="I40" s="28" t="str">
        <f t="shared" si="18"/>
        <v/>
      </c>
      <c r="J40" s="28" t="str">
        <f t="shared" si="19"/>
        <v/>
      </c>
      <c r="K40" s="28" t="str">
        <f t="shared" si="20"/>
        <v/>
      </c>
      <c r="L40" s="28" t="str">
        <f t="shared" si="21"/>
        <v/>
      </c>
      <c r="M40" s="28" t="str">
        <f>SUBSTITUTE(IF(ISBLANK(Bestilling!U60),Bestilling!T60,Bestilling!U60)&amp;"",",",".")</f>
        <v/>
      </c>
      <c r="N40" s="28" t="str">
        <f>IF(ISBLANK(Bestilling!C60),Bestilling!D60,Bestilling!C60)&amp;""</f>
        <v/>
      </c>
      <c r="O40" s="28" t="str">
        <f>Bestilling!D60&amp;""</f>
        <v/>
      </c>
      <c r="P40" s="28" t="str">
        <f>Bestilling!E60&amp;""</f>
        <v/>
      </c>
      <c r="Q40" s="28" t="str">
        <f>TEXT(Bestilling!F60,"0000")&amp;""</f>
        <v>0000</v>
      </c>
      <c r="R40" s="28" t="str">
        <f>Bestilling!G60&amp;""</f>
        <v/>
      </c>
      <c r="S40" s="29" t="str">
        <f>TEXT(Bestilling!I60,"dd.mm.åååå")&amp;""</f>
        <v>00.01.1900</v>
      </c>
      <c r="T40" s="28" t="str">
        <f>IF(NOT(ISBLANK(Bestilling!D60)),"FØR KL 15","")</f>
        <v/>
      </c>
      <c r="U40" s="28" t="str">
        <f>Bestilling!J60&amp;""</f>
        <v/>
      </c>
      <c r="V40" s="28" t="str">
        <f>_xlfn.XLOOKUP(Bestilling!K60,tblProdukter[Produkt],tblProdukter[Varenr],"",0)&amp;""</f>
        <v/>
      </c>
      <c r="W40" s="28" t="str">
        <f t="shared" si="10"/>
        <v/>
      </c>
      <c r="X40" s="28"/>
      <c r="Y40" s="28" t="str">
        <f>SUBSTITUTE(Bestilling!L60&amp;"",",",".")</f>
        <v>0</v>
      </c>
      <c r="Z40" s="28" t="str">
        <f>SUBSTITUTE(TEXT(Bestilling!S60*100,"0,00")&amp;"",",",".")</f>
        <v>0.00</v>
      </c>
      <c r="AA40" s="28" t="str">
        <f>_xlfn.XLOOKUP("Kort",tblTilleggsvarerKort[Tilleggsvare],tblTilleggsvarerKort[Varenr],"",0)&amp;""</f>
        <v>111001</v>
      </c>
      <c r="AB40" s="28">
        <f t="shared" si="12"/>
        <v>1</v>
      </c>
      <c r="AC40" s="28" t="str">
        <f>SUBSTITUTE(_xlfn.XLOOKUP("Kort",tblTilleggsvarerKort[Tilleggsvare],tblTilleggsvarerKort[Pris inkl. MVA],"",0,1)&amp;"",",",".")</f>
        <v>20</v>
      </c>
      <c r="AD40" s="28" t="str">
        <f>_xlfn.XLOOKUP(Bestilling!O60,tblTilleggsvarer[Tilleggsvare],tblTilleggsvarer[Varenr],"",0)&amp;""</f>
        <v/>
      </c>
      <c r="AE40" s="28" t="str">
        <f t="shared" si="9"/>
        <v/>
      </c>
      <c r="AF40" s="28" t="str">
        <f>SUBSTITUTE(Bestilling!P60&amp;"",",",".")&amp;""</f>
        <v/>
      </c>
      <c r="AG40" s="28" t="str">
        <f>_xlfn.XLOOKUP(Bestilling!Q60,tblTilleggsvarer[Tilleggsvare],tblTilleggsvarer[Varenr],"",0)&amp;""</f>
        <v/>
      </c>
      <c r="AH40" s="28" t="str">
        <f t="shared" si="11"/>
        <v/>
      </c>
      <c r="AI40" s="28" t="str">
        <f>SUBSTITUTE(Bestilling!R60&amp;"",",",".")&amp;""</f>
        <v/>
      </c>
      <c r="AJ40" s="28" t="str">
        <f>IF(Bestilling!M60="Ja",1,"")&amp;""</f>
        <v/>
      </c>
      <c r="AK40" s="28"/>
      <c r="AL40" s="28" t="str">
        <f>TRIM(Bestilling!N60&amp;"")&amp;""</f>
        <v/>
      </c>
      <c r="AM40" s="28" t="str">
        <f>IF(ISBLANK(Bestilling!J60),"Kunden kan ikke utlevere mottakers tlf. nr.","")&amp;""</f>
        <v>Kunden kan ikke utlevere mottakers tlf. nr.</v>
      </c>
      <c r="AN40" s="28"/>
    </row>
    <row r="41" spans="1:40" x14ac:dyDescent="0.25">
      <c r="A41" t="b">
        <f>AND(Bestilling!G61&lt;&gt;"",Bestilling!H61="Norge")</f>
        <v>0</v>
      </c>
      <c r="C41" s="28" t="str">
        <f t="shared" si="13"/>
        <v/>
      </c>
      <c r="D41" s="28" t="str">
        <f t="shared" si="14"/>
        <v/>
      </c>
      <c r="E41" s="28" t="str">
        <f t="shared" si="15"/>
        <v/>
      </c>
      <c r="F41" s="28" t="str">
        <f t="shared" si="16"/>
        <v/>
      </c>
      <c r="G41" s="28" t="str">
        <f t="shared" si="17"/>
        <v/>
      </c>
      <c r="H41" s="28"/>
      <c r="I41" s="28" t="str">
        <f t="shared" si="18"/>
        <v/>
      </c>
      <c r="J41" s="28" t="str">
        <f t="shared" si="19"/>
        <v/>
      </c>
      <c r="K41" s="28" t="str">
        <f t="shared" si="20"/>
        <v/>
      </c>
      <c r="L41" s="28" t="str">
        <f t="shared" si="21"/>
        <v/>
      </c>
      <c r="M41" s="28" t="str">
        <f>SUBSTITUTE(IF(ISBLANK(Bestilling!U61),Bestilling!T61,Bestilling!U61)&amp;"",",",".")</f>
        <v/>
      </c>
      <c r="N41" s="28" t="str">
        <f>IF(ISBLANK(Bestilling!C61),Bestilling!D61,Bestilling!C61)&amp;""</f>
        <v/>
      </c>
      <c r="O41" s="28" t="str">
        <f>Bestilling!D61&amp;""</f>
        <v/>
      </c>
      <c r="P41" s="28" t="str">
        <f>Bestilling!E61&amp;""</f>
        <v/>
      </c>
      <c r="Q41" s="28" t="str">
        <f>TEXT(Bestilling!F61,"0000")&amp;""</f>
        <v>0000</v>
      </c>
      <c r="R41" s="28" t="str">
        <f>Bestilling!G61&amp;""</f>
        <v/>
      </c>
      <c r="S41" s="29" t="str">
        <f>TEXT(Bestilling!I61,"dd.mm.åååå")&amp;""</f>
        <v>00.01.1900</v>
      </c>
      <c r="T41" s="28" t="str">
        <f>IF(NOT(ISBLANK(Bestilling!D61)),"FØR KL 15","")</f>
        <v/>
      </c>
      <c r="U41" s="28" t="str">
        <f>Bestilling!J61&amp;""</f>
        <v/>
      </c>
      <c r="V41" s="28" t="str">
        <f>_xlfn.XLOOKUP(Bestilling!K61,tblProdukter[Produkt],tblProdukter[Varenr],"",0)&amp;""</f>
        <v/>
      </c>
      <c r="W41" s="28" t="str">
        <f t="shared" si="10"/>
        <v/>
      </c>
      <c r="X41" s="28"/>
      <c r="Y41" s="28" t="str">
        <f>SUBSTITUTE(Bestilling!L61&amp;"",",",".")</f>
        <v>0</v>
      </c>
      <c r="Z41" s="28" t="str">
        <f>SUBSTITUTE(TEXT(Bestilling!S61*100,"0,00")&amp;"",",",".")</f>
        <v>0.00</v>
      </c>
      <c r="AA41" s="28" t="str">
        <f>_xlfn.XLOOKUP("Kort",tblTilleggsvarerKort[Tilleggsvare],tblTilleggsvarerKort[Varenr],"",0)&amp;""</f>
        <v>111001</v>
      </c>
      <c r="AB41" s="28">
        <f t="shared" si="12"/>
        <v>1</v>
      </c>
      <c r="AC41" s="28" t="str">
        <f>SUBSTITUTE(_xlfn.XLOOKUP("Kort",tblTilleggsvarerKort[Tilleggsvare],tblTilleggsvarerKort[Pris inkl. MVA],"",0,1)&amp;"",",",".")</f>
        <v>20</v>
      </c>
      <c r="AD41" s="28" t="str">
        <f>_xlfn.XLOOKUP(Bestilling!O61,tblTilleggsvarer[Tilleggsvare],tblTilleggsvarer[Varenr],"",0)&amp;""</f>
        <v/>
      </c>
      <c r="AE41" s="28" t="str">
        <f t="shared" si="9"/>
        <v/>
      </c>
      <c r="AF41" s="28" t="str">
        <f>SUBSTITUTE(Bestilling!P61&amp;"",",",".")&amp;""</f>
        <v/>
      </c>
      <c r="AG41" s="28" t="str">
        <f>_xlfn.XLOOKUP(Bestilling!Q61,tblTilleggsvarer[Tilleggsvare],tblTilleggsvarer[Varenr],"",0)&amp;""</f>
        <v/>
      </c>
      <c r="AH41" s="28" t="str">
        <f t="shared" si="11"/>
        <v/>
      </c>
      <c r="AI41" s="28" t="str">
        <f>SUBSTITUTE(Bestilling!R61&amp;"",",",".")&amp;""</f>
        <v/>
      </c>
      <c r="AJ41" s="28" t="str">
        <f>IF(Bestilling!M61="Ja",1,"")&amp;""</f>
        <v/>
      </c>
      <c r="AK41" s="28"/>
      <c r="AL41" s="28" t="str">
        <f>TRIM(Bestilling!N61&amp;"")&amp;""</f>
        <v/>
      </c>
      <c r="AM41" s="28" t="str">
        <f>IF(ISBLANK(Bestilling!J61),"Kunden kan ikke utlevere mottakers tlf. nr.","")&amp;""</f>
        <v>Kunden kan ikke utlevere mottakers tlf. nr.</v>
      </c>
      <c r="AN41" s="28"/>
    </row>
    <row r="42" spans="1:40" x14ac:dyDescent="0.25">
      <c r="A42" t="b">
        <f>AND(Bestilling!G62&lt;&gt;"",Bestilling!H62="Norge")</f>
        <v>0</v>
      </c>
      <c r="C42" s="28" t="str">
        <f t="shared" si="13"/>
        <v/>
      </c>
      <c r="D42" s="28" t="str">
        <f t="shared" si="14"/>
        <v/>
      </c>
      <c r="E42" s="28" t="str">
        <f t="shared" si="15"/>
        <v/>
      </c>
      <c r="F42" s="28" t="str">
        <f t="shared" si="16"/>
        <v/>
      </c>
      <c r="G42" s="28" t="str">
        <f t="shared" si="17"/>
        <v/>
      </c>
      <c r="H42" s="28"/>
      <c r="I42" s="28" t="str">
        <f t="shared" si="18"/>
        <v/>
      </c>
      <c r="J42" s="28" t="str">
        <f t="shared" si="19"/>
        <v/>
      </c>
      <c r="K42" s="28" t="str">
        <f t="shared" si="20"/>
        <v/>
      </c>
      <c r="L42" s="28" t="str">
        <f t="shared" si="21"/>
        <v/>
      </c>
      <c r="M42" s="28" t="str">
        <f>SUBSTITUTE(IF(ISBLANK(Bestilling!U62),Bestilling!T62,Bestilling!U62)&amp;"",",",".")</f>
        <v/>
      </c>
      <c r="N42" s="28" t="str">
        <f>IF(ISBLANK(Bestilling!C62),Bestilling!D62,Bestilling!C62)&amp;""</f>
        <v/>
      </c>
      <c r="O42" s="28" t="str">
        <f>Bestilling!D62&amp;""</f>
        <v/>
      </c>
      <c r="P42" s="28" t="str">
        <f>Bestilling!E62&amp;""</f>
        <v/>
      </c>
      <c r="Q42" s="28" t="str">
        <f>TEXT(Bestilling!F62,"0000")&amp;""</f>
        <v>0000</v>
      </c>
      <c r="R42" s="28" t="str">
        <f>Bestilling!G62&amp;""</f>
        <v/>
      </c>
      <c r="S42" s="29" t="str">
        <f>TEXT(Bestilling!I62,"dd.mm.åååå")&amp;""</f>
        <v>00.01.1900</v>
      </c>
      <c r="T42" s="28" t="str">
        <f>IF(NOT(ISBLANK(Bestilling!D62)),"FØR KL 15","")</f>
        <v/>
      </c>
      <c r="U42" s="28" t="str">
        <f>Bestilling!J62&amp;""</f>
        <v/>
      </c>
      <c r="V42" s="28" t="str">
        <f>_xlfn.XLOOKUP(Bestilling!K62,tblProdukter[Produkt],tblProdukter[Varenr],"",0)&amp;""</f>
        <v/>
      </c>
      <c r="W42" s="28" t="str">
        <f t="shared" si="10"/>
        <v/>
      </c>
      <c r="X42" s="28"/>
      <c r="Y42" s="28" t="str">
        <f>SUBSTITUTE(Bestilling!L62&amp;"",",",".")</f>
        <v>0</v>
      </c>
      <c r="Z42" s="28" t="str">
        <f>SUBSTITUTE(TEXT(Bestilling!S62*100,"0,00")&amp;"",",",".")</f>
        <v>0.00</v>
      </c>
      <c r="AA42" s="28" t="str">
        <f>_xlfn.XLOOKUP("Kort",tblTilleggsvarerKort[Tilleggsvare],tblTilleggsvarerKort[Varenr],"",0)&amp;""</f>
        <v>111001</v>
      </c>
      <c r="AB42" s="28">
        <f t="shared" si="12"/>
        <v>1</v>
      </c>
      <c r="AC42" s="28" t="str">
        <f>SUBSTITUTE(_xlfn.XLOOKUP("Kort",tblTilleggsvarerKort[Tilleggsvare],tblTilleggsvarerKort[Pris inkl. MVA],"",0,1)&amp;"",",",".")</f>
        <v>20</v>
      </c>
      <c r="AD42" s="28" t="str">
        <f>_xlfn.XLOOKUP(Bestilling!O62,tblTilleggsvarer[Tilleggsvare],tblTilleggsvarer[Varenr],"",0)&amp;""</f>
        <v/>
      </c>
      <c r="AE42" s="28" t="str">
        <f t="shared" si="9"/>
        <v/>
      </c>
      <c r="AF42" s="28" t="str">
        <f>SUBSTITUTE(Bestilling!P62&amp;"",",",".")&amp;""</f>
        <v/>
      </c>
      <c r="AG42" s="28" t="str">
        <f>_xlfn.XLOOKUP(Bestilling!Q62,tblTilleggsvarer[Tilleggsvare],tblTilleggsvarer[Varenr],"",0)&amp;""</f>
        <v/>
      </c>
      <c r="AH42" s="28" t="str">
        <f t="shared" si="11"/>
        <v/>
      </c>
      <c r="AI42" s="28" t="str">
        <f>SUBSTITUTE(Bestilling!R62&amp;"",",",".")&amp;""</f>
        <v/>
      </c>
      <c r="AJ42" s="28" t="str">
        <f>IF(Bestilling!M62="Ja",1,"")&amp;""</f>
        <v/>
      </c>
      <c r="AK42" s="28"/>
      <c r="AL42" s="28" t="str">
        <f>TRIM(Bestilling!N62&amp;"")&amp;""</f>
        <v/>
      </c>
      <c r="AM42" s="28" t="str">
        <f>IF(ISBLANK(Bestilling!J62),"Kunden kan ikke utlevere mottakers tlf. nr.","")&amp;""</f>
        <v>Kunden kan ikke utlevere mottakers tlf. nr.</v>
      </c>
      <c r="AN42" s="28"/>
    </row>
    <row r="43" spans="1:40" x14ac:dyDescent="0.25">
      <c r="A43" t="b">
        <f>AND(Bestilling!G63&lt;&gt;"",Bestilling!H63="Norge")</f>
        <v>0</v>
      </c>
      <c r="C43" s="28" t="str">
        <f t="shared" si="13"/>
        <v/>
      </c>
      <c r="D43" s="28" t="str">
        <f t="shared" si="14"/>
        <v/>
      </c>
      <c r="E43" s="28" t="str">
        <f t="shared" si="15"/>
        <v/>
      </c>
      <c r="F43" s="28" t="str">
        <f t="shared" si="16"/>
        <v/>
      </c>
      <c r="G43" s="28" t="str">
        <f t="shared" si="17"/>
        <v/>
      </c>
      <c r="H43" s="28"/>
      <c r="I43" s="28" t="str">
        <f t="shared" si="18"/>
        <v/>
      </c>
      <c r="J43" s="28" t="str">
        <f t="shared" si="19"/>
        <v/>
      </c>
      <c r="K43" s="28" t="str">
        <f t="shared" si="20"/>
        <v/>
      </c>
      <c r="L43" s="28" t="str">
        <f t="shared" si="21"/>
        <v/>
      </c>
      <c r="M43" s="28" t="str">
        <f>SUBSTITUTE(IF(ISBLANK(Bestilling!U63),Bestilling!T63,Bestilling!U63)&amp;"",",",".")</f>
        <v/>
      </c>
      <c r="N43" s="28" t="str">
        <f>IF(ISBLANK(Bestilling!C63),Bestilling!D63,Bestilling!C63)&amp;""</f>
        <v/>
      </c>
      <c r="O43" s="28" t="str">
        <f>Bestilling!D63&amp;""</f>
        <v/>
      </c>
      <c r="P43" s="28" t="str">
        <f>Bestilling!E63&amp;""</f>
        <v/>
      </c>
      <c r="Q43" s="28" t="str">
        <f>TEXT(Bestilling!F63,"0000")&amp;""</f>
        <v>0000</v>
      </c>
      <c r="R43" s="28" t="str">
        <f>Bestilling!G63&amp;""</f>
        <v/>
      </c>
      <c r="S43" s="29" t="str">
        <f>TEXT(Bestilling!I63,"dd.mm.åååå")&amp;""</f>
        <v>00.01.1900</v>
      </c>
      <c r="T43" s="28" t="str">
        <f>IF(NOT(ISBLANK(Bestilling!D63)),"FØR KL 15","")</f>
        <v/>
      </c>
      <c r="U43" s="28" t="str">
        <f>Bestilling!J63&amp;""</f>
        <v/>
      </c>
      <c r="V43" s="28" t="str">
        <f>_xlfn.XLOOKUP(Bestilling!K63,tblProdukter[Produkt],tblProdukter[Varenr],"",0)&amp;""</f>
        <v/>
      </c>
      <c r="W43" s="28" t="str">
        <f t="shared" si="10"/>
        <v/>
      </c>
      <c r="X43" s="28"/>
      <c r="Y43" s="28" t="str">
        <f>SUBSTITUTE(Bestilling!L63&amp;"",",",".")</f>
        <v>0</v>
      </c>
      <c r="Z43" s="28" t="str">
        <f>SUBSTITUTE(TEXT(Bestilling!S63*100,"0,00")&amp;"",",",".")</f>
        <v>0.00</v>
      </c>
      <c r="AA43" s="28" t="str">
        <f>_xlfn.XLOOKUP("Kort",tblTilleggsvarerKort[Tilleggsvare],tblTilleggsvarerKort[Varenr],"",0)&amp;""</f>
        <v>111001</v>
      </c>
      <c r="AB43" s="28">
        <f t="shared" si="12"/>
        <v>1</v>
      </c>
      <c r="AC43" s="28" t="str">
        <f>SUBSTITUTE(_xlfn.XLOOKUP("Kort",tblTilleggsvarerKort[Tilleggsvare],tblTilleggsvarerKort[Pris inkl. MVA],"",0,1)&amp;"",",",".")</f>
        <v>20</v>
      </c>
      <c r="AD43" s="28" t="str">
        <f>_xlfn.XLOOKUP(Bestilling!O63,tblTilleggsvarer[Tilleggsvare],tblTilleggsvarer[Varenr],"",0)&amp;""</f>
        <v/>
      </c>
      <c r="AE43" s="28" t="str">
        <f t="shared" si="9"/>
        <v/>
      </c>
      <c r="AF43" s="28" t="str">
        <f>SUBSTITUTE(Bestilling!P63&amp;"",",",".")&amp;""</f>
        <v/>
      </c>
      <c r="AG43" s="28" t="str">
        <f>_xlfn.XLOOKUP(Bestilling!Q63,tblTilleggsvarer[Tilleggsvare],tblTilleggsvarer[Varenr],"",0)&amp;""</f>
        <v/>
      </c>
      <c r="AH43" s="28" t="str">
        <f t="shared" si="11"/>
        <v/>
      </c>
      <c r="AI43" s="28" t="str">
        <f>SUBSTITUTE(Bestilling!R63&amp;"",",",".")&amp;""</f>
        <v/>
      </c>
      <c r="AJ43" s="28" t="str">
        <f>IF(Bestilling!M63="Ja",1,"")&amp;""</f>
        <v/>
      </c>
      <c r="AK43" s="28"/>
      <c r="AL43" s="28" t="str">
        <f>TRIM(Bestilling!N63&amp;"")&amp;""</f>
        <v/>
      </c>
      <c r="AM43" s="28" t="str">
        <f>IF(ISBLANK(Bestilling!J63),"Kunden kan ikke utlevere mottakers tlf. nr.","")&amp;""</f>
        <v>Kunden kan ikke utlevere mottakers tlf. nr.</v>
      </c>
      <c r="AN43" s="28"/>
    </row>
    <row r="44" spans="1:40" x14ac:dyDescent="0.25">
      <c r="A44" t="b">
        <f>AND(Bestilling!G64&lt;&gt;"",Bestilling!H64="Norge")</f>
        <v>0</v>
      </c>
      <c r="C44" s="28" t="str">
        <f t="shared" si="13"/>
        <v/>
      </c>
      <c r="D44" s="28" t="str">
        <f t="shared" si="14"/>
        <v/>
      </c>
      <c r="E44" s="28" t="str">
        <f t="shared" si="15"/>
        <v/>
      </c>
      <c r="F44" s="28" t="str">
        <f t="shared" si="16"/>
        <v/>
      </c>
      <c r="G44" s="28" t="str">
        <f t="shared" si="17"/>
        <v/>
      </c>
      <c r="H44" s="28"/>
      <c r="I44" s="28" t="str">
        <f t="shared" si="18"/>
        <v/>
      </c>
      <c r="J44" s="28" t="str">
        <f t="shared" si="19"/>
        <v/>
      </c>
      <c r="K44" s="28" t="str">
        <f t="shared" si="20"/>
        <v/>
      </c>
      <c r="L44" s="28" t="str">
        <f t="shared" si="21"/>
        <v/>
      </c>
      <c r="M44" s="28" t="str">
        <f>SUBSTITUTE(IF(ISBLANK(Bestilling!U64),Bestilling!T64,Bestilling!U64)&amp;"",",",".")</f>
        <v/>
      </c>
      <c r="N44" s="28" t="str">
        <f>IF(ISBLANK(Bestilling!C64),Bestilling!D64,Bestilling!C64)&amp;""</f>
        <v/>
      </c>
      <c r="O44" s="28" t="str">
        <f>Bestilling!D64&amp;""</f>
        <v/>
      </c>
      <c r="P44" s="28" t="str">
        <f>Bestilling!E64&amp;""</f>
        <v/>
      </c>
      <c r="Q44" s="28" t="str">
        <f>TEXT(Bestilling!F64,"0000")&amp;""</f>
        <v>0000</v>
      </c>
      <c r="R44" s="28" t="str">
        <f>Bestilling!G64&amp;""</f>
        <v/>
      </c>
      <c r="S44" s="29" t="str">
        <f>TEXT(Bestilling!I64,"dd.mm.åååå")&amp;""</f>
        <v>00.01.1900</v>
      </c>
      <c r="T44" s="28" t="str">
        <f>IF(NOT(ISBLANK(Bestilling!D64)),"FØR KL 15","")</f>
        <v/>
      </c>
      <c r="U44" s="28" t="str">
        <f>Bestilling!J64&amp;""</f>
        <v/>
      </c>
      <c r="V44" s="28" t="str">
        <f>_xlfn.XLOOKUP(Bestilling!K64,tblProdukter[Produkt],tblProdukter[Varenr],"",0)&amp;""</f>
        <v/>
      </c>
      <c r="W44" s="28" t="str">
        <f t="shared" si="10"/>
        <v/>
      </c>
      <c r="X44" s="28"/>
      <c r="Y44" s="28" t="str">
        <f>SUBSTITUTE(Bestilling!L64&amp;"",",",".")</f>
        <v>0</v>
      </c>
      <c r="Z44" s="28" t="str">
        <f>SUBSTITUTE(TEXT(Bestilling!S64*100,"0,00")&amp;"",",",".")</f>
        <v>0.00</v>
      </c>
      <c r="AA44" s="28" t="str">
        <f>_xlfn.XLOOKUP("Kort",tblTilleggsvarerKort[Tilleggsvare],tblTilleggsvarerKort[Varenr],"",0)&amp;""</f>
        <v>111001</v>
      </c>
      <c r="AB44" s="28">
        <f t="shared" si="12"/>
        <v>1</v>
      </c>
      <c r="AC44" s="28" t="str">
        <f>SUBSTITUTE(_xlfn.XLOOKUP("Kort",tblTilleggsvarerKort[Tilleggsvare],tblTilleggsvarerKort[Pris inkl. MVA],"",0,1)&amp;"",",",".")</f>
        <v>20</v>
      </c>
      <c r="AD44" s="28" t="str">
        <f>_xlfn.XLOOKUP(Bestilling!O64,tblTilleggsvarer[Tilleggsvare],tblTilleggsvarer[Varenr],"",0)&amp;""</f>
        <v/>
      </c>
      <c r="AE44" s="28" t="str">
        <f t="shared" si="9"/>
        <v/>
      </c>
      <c r="AF44" s="28" t="str">
        <f>SUBSTITUTE(Bestilling!P64&amp;"",",",".")&amp;""</f>
        <v/>
      </c>
      <c r="AG44" s="28" t="str">
        <f>_xlfn.XLOOKUP(Bestilling!Q64,tblTilleggsvarer[Tilleggsvare],tblTilleggsvarer[Varenr],"",0)&amp;""</f>
        <v/>
      </c>
      <c r="AH44" s="28" t="str">
        <f t="shared" si="11"/>
        <v/>
      </c>
      <c r="AI44" s="28" t="str">
        <f>SUBSTITUTE(Bestilling!R64&amp;"",",",".")&amp;""</f>
        <v/>
      </c>
      <c r="AJ44" s="28" t="str">
        <f>IF(Bestilling!M64="Ja",1,"")&amp;""</f>
        <v/>
      </c>
      <c r="AK44" s="28"/>
      <c r="AL44" s="28" t="str">
        <f>TRIM(Bestilling!N64&amp;"")&amp;""</f>
        <v/>
      </c>
      <c r="AM44" s="28" t="str">
        <f>IF(ISBLANK(Bestilling!J64),"Kunden kan ikke utlevere mottakers tlf. nr.","")&amp;""</f>
        <v>Kunden kan ikke utlevere mottakers tlf. nr.</v>
      </c>
      <c r="AN44" s="28"/>
    </row>
    <row r="45" spans="1:40" x14ac:dyDescent="0.25">
      <c r="A45" t="b">
        <f>AND(Bestilling!G65&lt;&gt;"",Bestilling!H65="Norge")</f>
        <v>0</v>
      </c>
      <c r="C45" s="28" t="str">
        <f t="shared" si="13"/>
        <v/>
      </c>
      <c r="D45" s="28" t="str">
        <f t="shared" si="14"/>
        <v/>
      </c>
      <c r="E45" s="28" t="str">
        <f t="shared" si="15"/>
        <v/>
      </c>
      <c r="F45" s="28" t="str">
        <f t="shared" si="16"/>
        <v/>
      </c>
      <c r="G45" s="28" t="str">
        <f t="shared" si="17"/>
        <v/>
      </c>
      <c r="H45" s="28"/>
      <c r="I45" s="28" t="str">
        <f t="shared" si="18"/>
        <v/>
      </c>
      <c r="J45" s="28" t="str">
        <f t="shared" si="19"/>
        <v/>
      </c>
      <c r="K45" s="28" t="str">
        <f t="shared" si="20"/>
        <v/>
      </c>
      <c r="L45" s="28" t="str">
        <f t="shared" si="21"/>
        <v/>
      </c>
      <c r="M45" s="28" t="str">
        <f>SUBSTITUTE(IF(ISBLANK(Bestilling!U65),Bestilling!T65,Bestilling!U65)&amp;"",",",".")</f>
        <v/>
      </c>
      <c r="N45" s="28" t="str">
        <f>IF(ISBLANK(Bestilling!C65),Bestilling!D65,Bestilling!C65)&amp;""</f>
        <v/>
      </c>
      <c r="O45" s="28" t="str">
        <f>Bestilling!D65&amp;""</f>
        <v/>
      </c>
      <c r="P45" s="28" t="str">
        <f>Bestilling!E65&amp;""</f>
        <v/>
      </c>
      <c r="Q45" s="28" t="str">
        <f>TEXT(Bestilling!F65,"0000")&amp;""</f>
        <v>0000</v>
      </c>
      <c r="R45" s="28" t="str">
        <f>Bestilling!G65&amp;""</f>
        <v/>
      </c>
      <c r="S45" s="29" t="str">
        <f>TEXT(Bestilling!I65,"dd.mm.åååå")&amp;""</f>
        <v>00.01.1900</v>
      </c>
      <c r="T45" s="28" t="str">
        <f>IF(NOT(ISBLANK(Bestilling!D65)),"FØR KL 15","")</f>
        <v/>
      </c>
      <c r="U45" s="28" t="str">
        <f>Bestilling!J65&amp;""</f>
        <v/>
      </c>
      <c r="V45" s="28" t="str">
        <f>_xlfn.XLOOKUP(Bestilling!K65,tblProdukter[Produkt],tblProdukter[Varenr],"",0)&amp;""</f>
        <v/>
      </c>
      <c r="W45" s="28" t="str">
        <f t="shared" si="10"/>
        <v/>
      </c>
      <c r="X45" s="28"/>
      <c r="Y45" s="28" t="str">
        <f>SUBSTITUTE(Bestilling!L65&amp;"",",",".")</f>
        <v>0</v>
      </c>
      <c r="Z45" s="28" t="str">
        <f>SUBSTITUTE(TEXT(Bestilling!S65*100,"0,00")&amp;"",",",".")</f>
        <v>0.00</v>
      </c>
      <c r="AA45" s="28" t="str">
        <f>_xlfn.XLOOKUP("Kort",tblTilleggsvarerKort[Tilleggsvare],tblTilleggsvarerKort[Varenr],"",0)&amp;""</f>
        <v>111001</v>
      </c>
      <c r="AB45" s="28">
        <f t="shared" si="12"/>
        <v>1</v>
      </c>
      <c r="AC45" s="28" t="str">
        <f>SUBSTITUTE(_xlfn.XLOOKUP("Kort",tblTilleggsvarerKort[Tilleggsvare],tblTilleggsvarerKort[Pris inkl. MVA],"",0,1)&amp;"",",",".")</f>
        <v>20</v>
      </c>
      <c r="AD45" s="28" t="str">
        <f>_xlfn.XLOOKUP(Bestilling!O65,tblTilleggsvarer[Tilleggsvare],tblTilleggsvarer[Varenr],"",0)&amp;""</f>
        <v/>
      </c>
      <c r="AE45" s="28" t="str">
        <f t="shared" si="9"/>
        <v/>
      </c>
      <c r="AF45" s="28" t="str">
        <f>SUBSTITUTE(Bestilling!P65&amp;"",",",".")&amp;""</f>
        <v/>
      </c>
      <c r="AG45" s="28" t="str">
        <f>_xlfn.XLOOKUP(Bestilling!Q65,tblTilleggsvarer[Tilleggsvare],tblTilleggsvarer[Varenr],"",0)&amp;""</f>
        <v/>
      </c>
      <c r="AH45" s="28" t="str">
        <f t="shared" si="11"/>
        <v/>
      </c>
      <c r="AI45" s="28" t="str">
        <f>SUBSTITUTE(Bestilling!R65&amp;"",",",".")&amp;""</f>
        <v/>
      </c>
      <c r="AJ45" s="28" t="str">
        <f>IF(Bestilling!M65="Ja",1,"")&amp;""</f>
        <v/>
      </c>
      <c r="AK45" s="28"/>
      <c r="AL45" s="28" t="str">
        <f>TRIM(Bestilling!N65&amp;"")&amp;""</f>
        <v/>
      </c>
      <c r="AM45" s="28" t="str">
        <f>IF(ISBLANK(Bestilling!J65),"Kunden kan ikke utlevere mottakers tlf. nr.","")&amp;""</f>
        <v>Kunden kan ikke utlevere mottakers tlf. nr.</v>
      </c>
      <c r="AN45" s="28"/>
    </row>
    <row r="46" spans="1:40" x14ac:dyDescent="0.25">
      <c r="A46" t="b">
        <f>AND(Bestilling!G66&lt;&gt;"",Bestilling!H66="Norge")</f>
        <v>0</v>
      </c>
      <c r="C46" s="28" t="str">
        <f t="shared" si="13"/>
        <v/>
      </c>
      <c r="D46" s="28" t="str">
        <f t="shared" si="14"/>
        <v/>
      </c>
      <c r="E46" s="28" t="str">
        <f t="shared" si="15"/>
        <v/>
      </c>
      <c r="F46" s="28" t="str">
        <f t="shared" si="16"/>
        <v/>
      </c>
      <c r="G46" s="28" t="str">
        <f t="shared" si="17"/>
        <v/>
      </c>
      <c r="H46" s="28"/>
      <c r="I46" s="28" t="str">
        <f t="shared" si="18"/>
        <v/>
      </c>
      <c r="J46" s="28" t="str">
        <f t="shared" si="19"/>
        <v/>
      </c>
      <c r="K46" s="28" t="str">
        <f t="shared" si="20"/>
        <v/>
      </c>
      <c r="L46" s="28" t="str">
        <f t="shared" si="21"/>
        <v/>
      </c>
      <c r="M46" s="28" t="str">
        <f>SUBSTITUTE(IF(ISBLANK(Bestilling!U66),Bestilling!T66,Bestilling!U66)&amp;"",",",".")</f>
        <v/>
      </c>
      <c r="N46" s="28" t="str">
        <f>IF(ISBLANK(Bestilling!C66),Bestilling!D66,Bestilling!C66)&amp;""</f>
        <v/>
      </c>
      <c r="O46" s="28" t="str">
        <f>Bestilling!D66&amp;""</f>
        <v/>
      </c>
      <c r="P46" s="28" t="str">
        <f>Bestilling!E66&amp;""</f>
        <v/>
      </c>
      <c r="Q46" s="28" t="str">
        <f>TEXT(Bestilling!F66,"0000")&amp;""</f>
        <v>0000</v>
      </c>
      <c r="R46" s="28" t="str">
        <f>Bestilling!G66&amp;""</f>
        <v/>
      </c>
      <c r="S46" s="29" t="str">
        <f>TEXT(Bestilling!I66,"dd.mm.åååå")&amp;""</f>
        <v>00.01.1900</v>
      </c>
      <c r="T46" s="28" t="str">
        <f>IF(NOT(ISBLANK(Bestilling!D66)),"FØR KL 15","")</f>
        <v/>
      </c>
      <c r="U46" s="28" t="str">
        <f>Bestilling!J66&amp;""</f>
        <v/>
      </c>
      <c r="V46" s="28" t="str">
        <f>_xlfn.XLOOKUP(Bestilling!K66,tblProdukter[Produkt],tblProdukter[Varenr],"",0)&amp;""</f>
        <v/>
      </c>
      <c r="W46" s="28" t="str">
        <f t="shared" si="10"/>
        <v/>
      </c>
      <c r="X46" s="28"/>
      <c r="Y46" s="28" t="str">
        <f>SUBSTITUTE(Bestilling!L66&amp;"",",",".")</f>
        <v>0</v>
      </c>
      <c r="Z46" s="28" t="str">
        <f>SUBSTITUTE(TEXT(Bestilling!S66*100,"0,00")&amp;"",",",".")</f>
        <v>0.00</v>
      </c>
      <c r="AA46" s="28" t="str">
        <f>_xlfn.XLOOKUP("Kort",tblTilleggsvarerKort[Tilleggsvare],tblTilleggsvarerKort[Varenr],"",0)&amp;""</f>
        <v>111001</v>
      </c>
      <c r="AB46" s="28">
        <f t="shared" si="12"/>
        <v>1</v>
      </c>
      <c r="AC46" s="28" t="str">
        <f>SUBSTITUTE(_xlfn.XLOOKUP("Kort",tblTilleggsvarerKort[Tilleggsvare],tblTilleggsvarerKort[Pris inkl. MVA],"",0,1)&amp;"",",",".")</f>
        <v>20</v>
      </c>
      <c r="AD46" s="28" t="str">
        <f>_xlfn.XLOOKUP(Bestilling!O66,tblTilleggsvarer[Tilleggsvare],tblTilleggsvarer[Varenr],"",0)&amp;""</f>
        <v/>
      </c>
      <c r="AE46" s="28" t="str">
        <f t="shared" si="9"/>
        <v/>
      </c>
      <c r="AF46" s="28" t="str">
        <f>SUBSTITUTE(Bestilling!P66&amp;"",",",".")&amp;""</f>
        <v/>
      </c>
      <c r="AG46" s="28" t="str">
        <f>_xlfn.XLOOKUP(Bestilling!Q66,tblTilleggsvarer[Tilleggsvare],tblTilleggsvarer[Varenr],"",0)&amp;""</f>
        <v/>
      </c>
      <c r="AH46" s="28" t="str">
        <f t="shared" si="11"/>
        <v/>
      </c>
      <c r="AI46" s="28" t="str">
        <f>SUBSTITUTE(Bestilling!R66&amp;"",",",".")&amp;""</f>
        <v/>
      </c>
      <c r="AJ46" s="28" t="str">
        <f>IF(Bestilling!M66="Ja",1,"")&amp;""</f>
        <v/>
      </c>
      <c r="AK46" s="28"/>
      <c r="AL46" s="28" t="str">
        <f>TRIM(Bestilling!N66&amp;"")&amp;""</f>
        <v/>
      </c>
      <c r="AM46" s="28" t="str">
        <f>IF(ISBLANK(Bestilling!J66),"Kunden kan ikke utlevere mottakers tlf. nr.","")&amp;""</f>
        <v>Kunden kan ikke utlevere mottakers tlf. nr.</v>
      </c>
      <c r="AN46" s="28"/>
    </row>
    <row r="47" spans="1:40" x14ac:dyDescent="0.25">
      <c r="A47" t="b">
        <f>AND(Bestilling!G67&lt;&gt;"",Bestilling!H67="Norge")</f>
        <v>0</v>
      </c>
      <c r="C47" s="28" t="str">
        <f t="shared" si="13"/>
        <v/>
      </c>
      <c r="D47" s="28" t="str">
        <f t="shared" si="14"/>
        <v/>
      </c>
      <c r="E47" s="28" t="str">
        <f t="shared" si="15"/>
        <v/>
      </c>
      <c r="F47" s="28" t="str">
        <f t="shared" si="16"/>
        <v/>
      </c>
      <c r="G47" s="28" t="str">
        <f t="shared" si="17"/>
        <v/>
      </c>
      <c r="H47" s="28"/>
      <c r="I47" s="28" t="str">
        <f t="shared" si="18"/>
        <v/>
      </c>
      <c r="J47" s="28" t="str">
        <f t="shared" si="19"/>
        <v/>
      </c>
      <c r="K47" s="28" t="str">
        <f t="shared" si="20"/>
        <v/>
      </c>
      <c r="L47" s="28" t="str">
        <f t="shared" si="21"/>
        <v/>
      </c>
      <c r="M47" s="28" t="str">
        <f>SUBSTITUTE(IF(ISBLANK(Bestilling!U67),Bestilling!T67,Bestilling!U67)&amp;"",",",".")</f>
        <v/>
      </c>
      <c r="N47" s="28" t="str">
        <f>IF(ISBLANK(Bestilling!C67),Bestilling!D67,Bestilling!C67)&amp;""</f>
        <v/>
      </c>
      <c r="O47" s="28" t="str">
        <f>Bestilling!D67&amp;""</f>
        <v/>
      </c>
      <c r="P47" s="28" t="str">
        <f>Bestilling!E67&amp;""</f>
        <v/>
      </c>
      <c r="Q47" s="28" t="str">
        <f>TEXT(Bestilling!F67,"0000")&amp;""</f>
        <v>0000</v>
      </c>
      <c r="R47" s="28" t="str">
        <f>Bestilling!G67&amp;""</f>
        <v/>
      </c>
      <c r="S47" s="29" t="str">
        <f>TEXT(Bestilling!I67,"dd.mm.åååå")&amp;""</f>
        <v>00.01.1900</v>
      </c>
      <c r="T47" s="28" t="str">
        <f>IF(NOT(ISBLANK(Bestilling!D67)),"FØR KL 15","")</f>
        <v/>
      </c>
      <c r="U47" s="28" t="str">
        <f>Bestilling!J67&amp;""</f>
        <v/>
      </c>
      <c r="V47" s="28" t="str">
        <f>_xlfn.XLOOKUP(Bestilling!K67,tblProdukter[Produkt],tblProdukter[Varenr],"",0)&amp;""</f>
        <v/>
      </c>
      <c r="W47" s="28" t="str">
        <f t="shared" si="10"/>
        <v/>
      </c>
      <c r="X47" s="28"/>
      <c r="Y47" s="28" t="str">
        <f>SUBSTITUTE(Bestilling!L67&amp;"",",",".")</f>
        <v>0</v>
      </c>
      <c r="Z47" s="28" t="str">
        <f>SUBSTITUTE(TEXT(Bestilling!S67*100,"0,00")&amp;"",",",".")</f>
        <v>0.00</v>
      </c>
      <c r="AA47" s="28" t="str">
        <f>_xlfn.XLOOKUP("Kort",tblTilleggsvarerKort[Tilleggsvare],tblTilleggsvarerKort[Varenr],"",0)&amp;""</f>
        <v>111001</v>
      </c>
      <c r="AB47" s="28">
        <f t="shared" si="12"/>
        <v>1</v>
      </c>
      <c r="AC47" s="28" t="str">
        <f>SUBSTITUTE(_xlfn.XLOOKUP("Kort",tblTilleggsvarerKort[Tilleggsvare],tblTilleggsvarerKort[Pris inkl. MVA],"",0,1)&amp;"",",",".")</f>
        <v>20</v>
      </c>
      <c r="AD47" s="28" t="str">
        <f>_xlfn.XLOOKUP(Bestilling!O67,tblTilleggsvarer[Tilleggsvare],tblTilleggsvarer[Varenr],"",0)&amp;""</f>
        <v/>
      </c>
      <c r="AE47" s="28" t="str">
        <f t="shared" si="9"/>
        <v/>
      </c>
      <c r="AF47" s="28" t="str">
        <f>SUBSTITUTE(Bestilling!P67&amp;"",",",".")&amp;""</f>
        <v/>
      </c>
      <c r="AG47" s="28" t="str">
        <f>_xlfn.XLOOKUP(Bestilling!Q67,tblTilleggsvarer[Tilleggsvare],tblTilleggsvarer[Varenr],"",0)&amp;""</f>
        <v/>
      </c>
      <c r="AH47" s="28" t="str">
        <f t="shared" si="11"/>
        <v/>
      </c>
      <c r="AI47" s="28" t="str">
        <f>SUBSTITUTE(Bestilling!R67&amp;"",",",".")&amp;""</f>
        <v/>
      </c>
      <c r="AJ47" s="28" t="str">
        <f>IF(Bestilling!M67="Ja",1,"")&amp;""</f>
        <v/>
      </c>
      <c r="AK47" s="28"/>
      <c r="AL47" s="28" t="str">
        <f>TRIM(Bestilling!N67&amp;"")&amp;""</f>
        <v/>
      </c>
      <c r="AM47" s="28" t="str">
        <f>IF(ISBLANK(Bestilling!J67),"Kunden kan ikke utlevere mottakers tlf. nr.","")&amp;""</f>
        <v>Kunden kan ikke utlevere mottakers tlf. nr.</v>
      </c>
      <c r="AN47" s="28"/>
    </row>
    <row r="48" spans="1:40" x14ac:dyDescent="0.25">
      <c r="A48" t="b">
        <f>AND(Bestilling!G68&lt;&gt;"",Bestilling!H68="Norge")</f>
        <v>0</v>
      </c>
      <c r="C48" s="28" t="str">
        <f t="shared" si="13"/>
        <v/>
      </c>
      <c r="D48" s="28" t="str">
        <f t="shared" si="14"/>
        <v/>
      </c>
      <c r="E48" s="28" t="str">
        <f t="shared" si="15"/>
        <v/>
      </c>
      <c r="F48" s="28" t="str">
        <f t="shared" si="16"/>
        <v/>
      </c>
      <c r="G48" s="28" t="str">
        <f t="shared" si="17"/>
        <v/>
      </c>
      <c r="H48" s="28"/>
      <c r="I48" s="28" t="str">
        <f t="shared" si="18"/>
        <v/>
      </c>
      <c r="J48" s="28" t="str">
        <f t="shared" si="19"/>
        <v/>
      </c>
      <c r="K48" s="28" t="str">
        <f t="shared" si="20"/>
        <v/>
      </c>
      <c r="L48" s="28" t="str">
        <f t="shared" si="21"/>
        <v/>
      </c>
      <c r="M48" s="28" t="str">
        <f>SUBSTITUTE(IF(ISBLANK(Bestilling!U68),Bestilling!T68,Bestilling!U68)&amp;"",",",".")</f>
        <v/>
      </c>
      <c r="N48" s="28" t="str">
        <f>IF(ISBLANK(Bestilling!C68),Bestilling!D68,Bestilling!C68)&amp;""</f>
        <v/>
      </c>
      <c r="O48" s="28" t="str">
        <f>Bestilling!D68&amp;""</f>
        <v/>
      </c>
      <c r="P48" s="28" t="str">
        <f>Bestilling!E68&amp;""</f>
        <v/>
      </c>
      <c r="Q48" s="28" t="str">
        <f>TEXT(Bestilling!F68,"0000")&amp;""</f>
        <v>0000</v>
      </c>
      <c r="R48" s="28" t="str">
        <f>Bestilling!G68&amp;""</f>
        <v/>
      </c>
      <c r="S48" s="29" t="str">
        <f>TEXT(Bestilling!I68,"dd.mm.åååå")&amp;""</f>
        <v>00.01.1900</v>
      </c>
      <c r="T48" s="28" t="str">
        <f>IF(NOT(ISBLANK(Bestilling!D68)),"FØR KL 15","")</f>
        <v/>
      </c>
      <c r="U48" s="28" t="str">
        <f>Bestilling!J68&amp;""</f>
        <v/>
      </c>
      <c r="V48" s="28" t="str">
        <f>_xlfn.XLOOKUP(Bestilling!K68,tblProdukter[Produkt],tblProdukter[Varenr],"",0)&amp;""</f>
        <v/>
      </c>
      <c r="W48" s="28" t="str">
        <f t="shared" si="10"/>
        <v/>
      </c>
      <c r="X48" s="28"/>
      <c r="Y48" s="28" t="str">
        <f>SUBSTITUTE(Bestilling!L68&amp;"",",",".")</f>
        <v>0</v>
      </c>
      <c r="Z48" s="28" t="str">
        <f>SUBSTITUTE(TEXT(Bestilling!S68*100,"0,00")&amp;"",",",".")</f>
        <v>0.00</v>
      </c>
      <c r="AA48" s="28" t="str">
        <f>_xlfn.XLOOKUP("Kort",tblTilleggsvarerKort[Tilleggsvare],tblTilleggsvarerKort[Varenr],"",0)&amp;""</f>
        <v>111001</v>
      </c>
      <c r="AB48" s="28">
        <f t="shared" si="12"/>
        <v>1</v>
      </c>
      <c r="AC48" s="28" t="str">
        <f>SUBSTITUTE(_xlfn.XLOOKUP("Kort",tblTilleggsvarerKort[Tilleggsvare],tblTilleggsvarerKort[Pris inkl. MVA],"",0,1)&amp;"",",",".")</f>
        <v>20</v>
      </c>
      <c r="AD48" s="28" t="str">
        <f>_xlfn.XLOOKUP(Bestilling!O68,tblTilleggsvarer[Tilleggsvare],tblTilleggsvarer[Varenr],"",0)&amp;""</f>
        <v/>
      </c>
      <c r="AE48" s="28" t="str">
        <f t="shared" si="9"/>
        <v/>
      </c>
      <c r="AF48" s="28" t="str">
        <f>SUBSTITUTE(Bestilling!P68&amp;"",",",".")&amp;""</f>
        <v/>
      </c>
      <c r="AG48" s="28" t="str">
        <f>_xlfn.XLOOKUP(Bestilling!Q68,tblTilleggsvarer[Tilleggsvare],tblTilleggsvarer[Varenr],"",0)&amp;""</f>
        <v/>
      </c>
      <c r="AH48" s="28" t="str">
        <f t="shared" si="11"/>
        <v/>
      </c>
      <c r="AI48" s="28" t="str">
        <f>SUBSTITUTE(Bestilling!R68&amp;"",",",".")&amp;""</f>
        <v/>
      </c>
      <c r="AJ48" s="28" t="str">
        <f>IF(Bestilling!M68="Ja",1,"")&amp;""</f>
        <v/>
      </c>
      <c r="AK48" s="28"/>
      <c r="AL48" s="28" t="str">
        <f>TRIM(Bestilling!N68&amp;"")&amp;""</f>
        <v/>
      </c>
      <c r="AM48" s="28" t="str">
        <f>IF(ISBLANK(Bestilling!J68),"Kunden kan ikke utlevere mottakers tlf. nr.","")&amp;""</f>
        <v>Kunden kan ikke utlevere mottakers tlf. nr.</v>
      </c>
      <c r="AN48" s="28"/>
    </row>
    <row r="49" spans="1:40" x14ac:dyDescent="0.25">
      <c r="A49" t="b">
        <f>AND(Bestilling!G69&lt;&gt;"",Bestilling!H69="Norge")</f>
        <v>0</v>
      </c>
      <c r="C49" s="28" t="str">
        <f t="shared" si="13"/>
        <v/>
      </c>
      <c r="D49" s="28" t="str">
        <f t="shared" si="14"/>
        <v/>
      </c>
      <c r="E49" s="28" t="str">
        <f t="shared" si="15"/>
        <v/>
      </c>
      <c r="F49" s="28" t="str">
        <f t="shared" si="16"/>
        <v/>
      </c>
      <c r="G49" s="28" t="str">
        <f t="shared" si="17"/>
        <v/>
      </c>
      <c r="H49" s="28"/>
      <c r="I49" s="28" t="str">
        <f t="shared" si="18"/>
        <v/>
      </c>
      <c r="J49" s="28" t="str">
        <f t="shared" si="19"/>
        <v/>
      </c>
      <c r="K49" s="28" t="str">
        <f t="shared" si="20"/>
        <v/>
      </c>
      <c r="L49" s="28" t="str">
        <f t="shared" si="21"/>
        <v/>
      </c>
      <c r="M49" s="28" t="str">
        <f>SUBSTITUTE(IF(ISBLANK(Bestilling!U69),Bestilling!T69,Bestilling!U69)&amp;"",",",".")</f>
        <v/>
      </c>
      <c r="N49" s="28" t="str">
        <f>IF(ISBLANK(Bestilling!C69),Bestilling!D69,Bestilling!C69)&amp;""</f>
        <v/>
      </c>
      <c r="O49" s="28" t="str">
        <f>Bestilling!D69&amp;""</f>
        <v/>
      </c>
      <c r="P49" s="28" t="str">
        <f>Bestilling!E69&amp;""</f>
        <v/>
      </c>
      <c r="Q49" s="28" t="str">
        <f>TEXT(Bestilling!F69,"0000")&amp;""</f>
        <v>0000</v>
      </c>
      <c r="R49" s="28" t="str">
        <f>Bestilling!G69&amp;""</f>
        <v/>
      </c>
      <c r="S49" s="29" t="str">
        <f>TEXT(Bestilling!I69,"dd.mm.åååå")&amp;""</f>
        <v>00.01.1900</v>
      </c>
      <c r="T49" s="28" t="str">
        <f>IF(NOT(ISBLANK(Bestilling!D69)),"FØR KL 15","")</f>
        <v/>
      </c>
      <c r="U49" s="28" t="str">
        <f>Bestilling!J69&amp;""</f>
        <v/>
      </c>
      <c r="V49" s="28" t="str">
        <f>_xlfn.XLOOKUP(Bestilling!K69,tblProdukter[Produkt],tblProdukter[Varenr],"",0)&amp;""</f>
        <v/>
      </c>
      <c r="W49" s="28" t="str">
        <f t="shared" si="10"/>
        <v/>
      </c>
      <c r="X49" s="28"/>
      <c r="Y49" s="28" t="str">
        <f>SUBSTITUTE(Bestilling!L69&amp;"",",",".")</f>
        <v>0</v>
      </c>
      <c r="Z49" s="28" t="str">
        <f>SUBSTITUTE(TEXT(Bestilling!S69*100,"0,00")&amp;"",",",".")</f>
        <v>0.00</v>
      </c>
      <c r="AA49" s="28" t="str">
        <f>_xlfn.XLOOKUP("Kort",tblTilleggsvarerKort[Tilleggsvare],tblTilleggsvarerKort[Varenr],"",0)&amp;""</f>
        <v>111001</v>
      </c>
      <c r="AB49" s="28">
        <f t="shared" si="12"/>
        <v>1</v>
      </c>
      <c r="AC49" s="28" t="str">
        <f>SUBSTITUTE(_xlfn.XLOOKUP("Kort",tblTilleggsvarerKort[Tilleggsvare],tblTilleggsvarerKort[Pris inkl. MVA],"",0,1)&amp;"",",",".")</f>
        <v>20</v>
      </c>
      <c r="AD49" s="28" t="str">
        <f>_xlfn.XLOOKUP(Bestilling!O69,tblTilleggsvarer[Tilleggsvare],tblTilleggsvarer[Varenr],"",0)&amp;""</f>
        <v/>
      </c>
      <c r="AE49" s="28" t="str">
        <f t="shared" si="9"/>
        <v/>
      </c>
      <c r="AF49" s="28" t="str">
        <f>SUBSTITUTE(Bestilling!P69&amp;"",",",".")&amp;""</f>
        <v/>
      </c>
      <c r="AG49" s="28" t="str">
        <f>_xlfn.XLOOKUP(Bestilling!Q69,tblTilleggsvarer[Tilleggsvare],tblTilleggsvarer[Varenr],"",0)&amp;""</f>
        <v/>
      </c>
      <c r="AH49" s="28" t="str">
        <f t="shared" si="11"/>
        <v/>
      </c>
      <c r="AI49" s="28" t="str">
        <f>SUBSTITUTE(Bestilling!R69&amp;"",",",".")&amp;""</f>
        <v/>
      </c>
      <c r="AJ49" s="28" t="str">
        <f>IF(Bestilling!M69="Ja",1,"")&amp;""</f>
        <v/>
      </c>
      <c r="AK49" s="28"/>
      <c r="AL49" s="28" t="str">
        <f>TRIM(Bestilling!N69&amp;"")&amp;""</f>
        <v/>
      </c>
      <c r="AM49" s="28" t="str">
        <f>IF(ISBLANK(Bestilling!J69),"Kunden kan ikke utlevere mottakers tlf. nr.","")&amp;""</f>
        <v>Kunden kan ikke utlevere mottakers tlf. nr.</v>
      </c>
      <c r="AN49" s="28"/>
    </row>
    <row r="50" spans="1:40" x14ac:dyDescent="0.25">
      <c r="A50" t="b">
        <f>AND(Bestilling!G70&lt;&gt;"",Bestilling!H70="Norge")</f>
        <v>0</v>
      </c>
      <c r="C50" s="28" t="str">
        <f t="shared" si="13"/>
        <v/>
      </c>
      <c r="D50" s="28" t="str">
        <f t="shared" si="14"/>
        <v/>
      </c>
      <c r="E50" s="28" t="str">
        <f t="shared" si="15"/>
        <v/>
      </c>
      <c r="F50" s="28" t="str">
        <f t="shared" si="16"/>
        <v/>
      </c>
      <c r="G50" s="28" t="str">
        <f t="shared" si="17"/>
        <v/>
      </c>
      <c r="H50" s="28"/>
      <c r="I50" s="28" t="str">
        <f t="shared" si="18"/>
        <v/>
      </c>
      <c r="J50" s="28" t="str">
        <f t="shared" si="19"/>
        <v/>
      </c>
      <c r="K50" s="28" t="str">
        <f t="shared" si="20"/>
        <v/>
      </c>
      <c r="L50" s="28" t="str">
        <f t="shared" si="21"/>
        <v/>
      </c>
      <c r="M50" s="28" t="str">
        <f>SUBSTITUTE(IF(ISBLANK(Bestilling!U70),Bestilling!T70,Bestilling!U70)&amp;"",",",".")</f>
        <v/>
      </c>
      <c r="N50" s="28" t="str">
        <f>IF(ISBLANK(Bestilling!C70),Bestilling!D70,Bestilling!C70)&amp;""</f>
        <v/>
      </c>
      <c r="O50" s="28" t="str">
        <f>Bestilling!D70&amp;""</f>
        <v/>
      </c>
      <c r="P50" s="28" t="str">
        <f>Bestilling!E70&amp;""</f>
        <v/>
      </c>
      <c r="Q50" s="28" t="str">
        <f>TEXT(Bestilling!F70,"0000")&amp;""</f>
        <v>0000</v>
      </c>
      <c r="R50" s="28" t="str">
        <f>Bestilling!G70&amp;""</f>
        <v/>
      </c>
      <c r="S50" s="29" t="str">
        <f>TEXT(Bestilling!I70,"dd.mm.åååå")&amp;""</f>
        <v>00.01.1900</v>
      </c>
      <c r="T50" s="28" t="str">
        <f>IF(NOT(ISBLANK(Bestilling!D70)),"FØR KL 15","")</f>
        <v/>
      </c>
      <c r="U50" s="28" t="str">
        <f>Bestilling!J70&amp;""</f>
        <v/>
      </c>
      <c r="V50" s="28" t="str">
        <f>_xlfn.XLOOKUP(Bestilling!K70,tblProdukter[Produkt],tblProdukter[Varenr],"",0)&amp;""</f>
        <v/>
      </c>
      <c r="W50" s="28" t="str">
        <f t="shared" si="10"/>
        <v/>
      </c>
      <c r="X50" s="28"/>
      <c r="Y50" s="28" t="str">
        <f>SUBSTITUTE(Bestilling!L70&amp;"",",",".")</f>
        <v>0</v>
      </c>
      <c r="Z50" s="28" t="str">
        <f>SUBSTITUTE(TEXT(Bestilling!S70*100,"0,00")&amp;"",",",".")</f>
        <v>0.00</v>
      </c>
      <c r="AA50" s="28" t="str">
        <f>_xlfn.XLOOKUP("Kort",tblTilleggsvarerKort[Tilleggsvare],tblTilleggsvarerKort[Varenr],"",0)&amp;""</f>
        <v>111001</v>
      </c>
      <c r="AB50" s="28">
        <f t="shared" si="12"/>
        <v>1</v>
      </c>
      <c r="AC50" s="28" t="str">
        <f>SUBSTITUTE(_xlfn.XLOOKUP("Kort",tblTilleggsvarerKort[Tilleggsvare],tblTilleggsvarerKort[Pris inkl. MVA],"",0,1)&amp;"",",",".")</f>
        <v>20</v>
      </c>
      <c r="AD50" s="28" t="str">
        <f>_xlfn.XLOOKUP(Bestilling!O70,tblTilleggsvarer[Tilleggsvare],tblTilleggsvarer[Varenr],"",0)&amp;""</f>
        <v/>
      </c>
      <c r="AE50" s="28" t="str">
        <f t="shared" si="9"/>
        <v/>
      </c>
      <c r="AF50" s="28" t="str">
        <f>SUBSTITUTE(Bestilling!P70&amp;"",",",".")&amp;""</f>
        <v/>
      </c>
      <c r="AG50" s="28" t="str">
        <f>_xlfn.XLOOKUP(Bestilling!Q70,tblTilleggsvarer[Tilleggsvare],tblTilleggsvarer[Varenr],"",0)&amp;""</f>
        <v/>
      </c>
      <c r="AH50" s="28" t="str">
        <f t="shared" si="11"/>
        <v/>
      </c>
      <c r="AI50" s="28" t="str">
        <f>SUBSTITUTE(Bestilling!R70&amp;"",",",".")&amp;""</f>
        <v/>
      </c>
      <c r="AJ50" s="28" t="str">
        <f>IF(Bestilling!M70="Ja",1,"")&amp;""</f>
        <v/>
      </c>
      <c r="AK50" s="28"/>
      <c r="AL50" s="28" t="str">
        <f>TRIM(Bestilling!N70&amp;"")&amp;""</f>
        <v/>
      </c>
      <c r="AM50" s="28" t="str">
        <f>IF(ISBLANK(Bestilling!J70),"Kunden kan ikke utlevere mottakers tlf. nr.","")&amp;""</f>
        <v>Kunden kan ikke utlevere mottakers tlf. nr.</v>
      </c>
      <c r="AN50" s="28"/>
    </row>
    <row r="51" spans="1:40" x14ac:dyDescent="0.25">
      <c r="A51" t="b">
        <f>AND(Bestilling!G71&lt;&gt;"",Bestilling!H71="Norge")</f>
        <v>0</v>
      </c>
      <c r="C51" s="28" t="str">
        <f t="shared" si="13"/>
        <v/>
      </c>
      <c r="D51" s="28" t="str">
        <f t="shared" si="14"/>
        <v/>
      </c>
      <c r="E51" s="28" t="str">
        <f t="shared" si="15"/>
        <v/>
      </c>
      <c r="F51" s="28" t="str">
        <f t="shared" si="16"/>
        <v/>
      </c>
      <c r="G51" s="28" t="str">
        <f t="shared" si="17"/>
        <v/>
      </c>
      <c r="H51" s="28"/>
      <c r="I51" s="28" t="str">
        <f t="shared" si="18"/>
        <v/>
      </c>
      <c r="J51" s="28" t="str">
        <f t="shared" si="19"/>
        <v/>
      </c>
      <c r="K51" s="28" t="str">
        <f t="shared" si="20"/>
        <v/>
      </c>
      <c r="L51" s="28" t="str">
        <f t="shared" si="21"/>
        <v/>
      </c>
      <c r="M51" s="28" t="str">
        <f>SUBSTITUTE(IF(ISBLANK(Bestilling!U71),Bestilling!T71,Bestilling!U71)&amp;"",",",".")</f>
        <v/>
      </c>
      <c r="N51" s="28" t="str">
        <f>IF(ISBLANK(Bestilling!C71),Bestilling!D71,Bestilling!C71)&amp;""</f>
        <v/>
      </c>
      <c r="O51" s="28" t="str">
        <f>Bestilling!D71&amp;""</f>
        <v/>
      </c>
      <c r="P51" s="28" t="str">
        <f>Bestilling!E71&amp;""</f>
        <v/>
      </c>
      <c r="Q51" s="28" t="str">
        <f>TEXT(Bestilling!F71,"0000")&amp;""</f>
        <v>0000</v>
      </c>
      <c r="R51" s="28" t="str">
        <f>Bestilling!G71&amp;""</f>
        <v/>
      </c>
      <c r="S51" s="29" t="str">
        <f>TEXT(Bestilling!I71,"dd.mm.åååå")&amp;""</f>
        <v>00.01.1900</v>
      </c>
      <c r="T51" s="28" t="str">
        <f>IF(NOT(ISBLANK(Bestilling!D71)),"FØR KL 15","")</f>
        <v/>
      </c>
      <c r="U51" s="28" t="str">
        <f>Bestilling!J71&amp;""</f>
        <v/>
      </c>
      <c r="V51" s="28" t="str">
        <f>_xlfn.XLOOKUP(Bestilling!K71,tblProdukter[Produkt],tblProdukter[Varenr],"",0)&amp;""</f>
        <v/>
      </c>
      <c r="W51" s="28" t="str">
        <f t="shared" si="10"/>
        <v/>
      </c>
      <c r="X51" s="28"/>
      <c r="Y51" s="28" t="str">
        <f>SUBSTITUTE(Bestilling!L71&amp;"",",",".")</f>
        <v>0</v>
      </c>
      <c r="Z51" s="28" t="str">
        <f>SUBSTITUTE(TEXT(Bestilling!S71*100,"0,00")&amp;"",",",".")</f>
        <v>0.00</v>
      </c>
      <c r="AA51" s="28" t="str">
        <f>_xlfn.XLOOKUP("Kort",tblTilleggsvarerKort[Tilleggsvare],tblTilleggsvarerKort[Varenr],"",0)&amp;""</f>
        <v>111001</v>
      </c>
      <c r="AB51" s="28">
        <f t="shared" si="12"/>
        <v>1</v>
      </c>
      <c r="AC51" s="28" t="str">
        <f>SUBSTITUTE(_xlfn.XLOOKUP("Kort",tblTilleggsvarerKort[Tilleggsvare],tblTilleggsvarerKort[Pris inkl. MVA],"",0,1)&amp;"",",",".")</f>
        <v>20</v>
      </c>
      <c r="AD51" s="28" t="str">
        <f>_xlfn.XLOOKUP(Bestilling!O71,tblTilleggsvarer[Tilleggsvare],tblTilleggsvarer[Varenr],"",0)&amp;""</f>
        <v/>
      </c>
      <c r="AE51" s="28" t="str">
        <f t="shared" si="9"/>
        <v/>
      </c>
      <c r="AF51" s="28" t="str">
        <f>SUBSTITUTE(Bestilling!P71&amp;"",",",".")&amp;""</f>
        <v/>
      </c>
      <c r="AG51" s="28" t="str">
        <f>_xlfn.XLOOKUP(Bestilling!Q71,tblTilleggsvarer[Tilleggsvare],tblTilleggsvarer[Varenr],"",0)&amp;""</f>
        <v/>
      </c>
      <c r="AH51" s="28" t="str">
        <f t="shared" si="11"/>
        <v/>
      </c>
      <c r="AI51" s="28" t="str">
        <f>SUBSTITUTE(Bestilling!R71&amp;"",",",".")&amp;""</f>
        <v/>
      </c>
      <c r="AJ51" s="28" t="str">
        <f>IF(Bestilling!M71="Ja",1,"")&amp;""</f>
        <v/>
      </c>
      <c r="AK51" s="28"/>
      <c r="AL51" s="28" t="str">
        <f>TRIM(Bestilling!N71&amp;"")&amp;""</f>
        <v/>
      </c>
      <c r="AM51" s="28" t="str">
        <f>IF(ISBLANK(Bestilling!J71),"Kunden kan ikke utlevere mottakers tlf. nr.","")&amp;""</f>
        <v>Kunden kan ikke utlevere mottakers tlf. nr.</v>
      </c>
      <c r="AN51" s="28"/>
    </row>
    <row r="52" spans="1:40" x14ac:dyDescent="0.25">
      <c r="A52" t="b">
        <f>AND(Bestilling!G72&lt;&gt;"",Bestilling!H72="Norge")</f>
        <v>0</v>
      </c>
      <c r="C52" s="28" t="str">
        <f t="shared" si="13"/>
        <v/>
      </c>
      <c r="D52" s="28" t="str">
        <f t="shared" si="14"/>
        <v/>
      </c>
      <c r="E52" s="28" t="str">
        <f t="shared" si="15"/>
        <v/>
      </c>
      <c r="F52" s="28" t="str">
        <f t="shared" si="16"/>
        <v/>
      </c>
      <c r="G52" s="28" t="str">
        <f t="shared" si="17"/>
        <v/>
      </c>
      <c r="H52" s="28"/>
      <c r="I52" s="28" t="str">
        <f t="shared" si="18"/>
        <v/>
      </c>
      <c r="J52" s="28" t="str">
        <f t="shared" si="19"/>
        <v/>
      </c>
      <c r="K52" s="28" t="str">
        <f t="shared" si="20"/>
        <v/>
      </c>
      <c r="L52" s="28" t="str">
        <f t="shared" si="21"/>
        <v/>
      </c>
      <c r="M52" s="28" t="str">
        <f>SUBSTITUTE(IF(ISBLANK(Bestilling!U72),Bestilling!T72,Bestilling!U72)&amp;"",",",".")</f>
        <v/>
      </c>
      <c r="N52" s="28" t="str">
        <f>IF(ISBLANK(Bestilling!C72),Bestilling!D72,Bestilling!C72)&amp;""</f>
        <v/>
      </c>
      <c r="O52" s="28" t="str">
        <f>Bestilling!D72&amp;""</f>
        <v/>
      </c>
      <c r="P52" s="28" t="str">
        <f>Bestilling!E72&amp;""</f>
        <v/>
      </c>
      <c r="Q52" s="28" t="str">
        <f>TEXT(Bestilling!F72,"0000")&amp;""</f>
        <v>0000</v>
      </c>
      <c r="R52" s="28" t="str">
        <f>Bestilling!G72&amp;""</f>
        <v/>
      </c>
      <c r="S52" s="29" t="str">
        <f>TEXT(Bestilling!I72,"dd.mm.åååå")&amp;""</f>
        <v>00.01.1900</v>
      </c>
      <c r="T52" s="28" t="str">
        <f>IF(NOT(ISBLANK(Bestilling!D72)),"FØR KL 15","")</f>
        <v/>
      </c>
      <c r="U52" s="28" t="str">
        <f>Bestilling!J72&amp;""</f>
        <v/>
      </c>
      <c r="V52" s="28" t="str">
        <f>_xlfn.XLOOKUP(Bestilling!K72,tblProdukter[Produkt],tblProdukter[Varenr],"",0)&amp;""</f>
        <v/>
      </c>
      <c r="W52" s="28" t="str">
        <f t="shared" si="10"/>
        <v/>
      </c>
      <c r="X52" s="28"/>
      <c r="Y52" s="28" t="str">
        <f>SUBSTITUTE(Bestilling!L72&amp;"",",",".")</f>
        <v>0</v>
      </c>
      <c r="Z52" s="28" t="str">
        <f>SUBSTITUTE(TEXT(Bestilling!S72*100,"0,00")&amp;"",",",".")</f>
        <v>0.00</v>
      </c>
      <c r="AA52" s="28" t="str">
        <f>_xlfn.XLOOKUP("Kort",tblTilleggsvarerKort[Tilleggsvare],tblTilleggsvarerKort[Varenr],"",0)&amp;""</f>
        <v>111001</v>
      </c>
      <c r="AB52" s="28">
        <f t="shared" si="12"/>
        <v>1</v>
      </c>
      <c r="AC52" s="28" t="str">
        <f>SUBSTITUTE(_xlfn.XLOOKUP("Kort",tblTilleggsvarerKort[Tilleggsvare],tblTilleggsvarerKort[Pris inkl. MVA],"",0,1)&amp;"",",",".")</f>
        <v>20</v>
      </c>
      <c r="AD52" s="28" t="str">
        <f>_xlfn.XLOOKUP(Bestilling!O72,tblTilleggsvarer[Tilleggsvare],tblTilleggsvarer[Varenr],"",0)&amp;""</f>
        <v/>
      </c>
      <c r="AE52" s="28" t="str">
        <f t="shared" si="9"/>
        <v/>
      </c>
      <c r="AF52" s="28" t="str">
        <f>SUBSTITUTE(Bestilling!P72&amp;"",",",".")&amp;""</f>
        <v/>
      </c>
      <c r="AG52" s="28" t="str">
        <f>_xlfn.XLOOKUP(Bestilling!Q72,tblTilleggsvarer[Tilleggsvare],tblTilleggsvarer[Varenr],"",0)&amp;""</f>
        <v/>
      </c>
      <c r="AH52" s="28" t="str">
        <f t="shared" si="11"/>
        <v/>
      </c>
      <c r="AI52" s="28" t="str">
        <f>SUBSTITUTE(Bestilling!R72&amp;"",",",".")&amp;""</f>
        <v/>
      </c>
      <c r="AJ52" s="28" t="str">
        <f>IF(Bestilling!M72="Ja",1,"")&amp;""</f>
        <v/>
      </c>
      <c r="AK52" s="28"/>
      <c r="AL52" s="28" t="str">
        <f>TRIM(Bestilling!N72&amp;"")&amp;""</f>
        <v/>
      </c>
      <c r="AM52" s="28" t="str">
        <f>IF(ISBLANK(Bestilling!J72),"Kunden kan ikke utlevere mottakers tlf. nr.","")&amp;""</f>
        <v>Kunden kan ikke utlevere mottakers tlf. nr.</v>
      </c>
      <c r="AN52" s="28"/>
    </row>
    <row r="53" spans="1:40" x14ac:dyDescent="0.25">
      <c r="A53" t="b">
        <f>AND(Bestilling!G73&lt;&gt;"",Bestilling!H73="Norge")</f>
        <v>0</v>
      </c>
      <c r="C53" s="28" t="str">
        <f t="shared" si="13"/>
        <v/>
      </c>
      <c r="D53" s="28" t="str">
        <f t="shared" si="14"/>
        <v/>
      </c>
      <c r="E53" s="28" t="str">
        <f t="shared" si="15"/>
        <v/>
      </c>
      <c r="F53" s="28" t="str">
        <f t="shared" si="16"/>
        <v/>
      </c>
      <c r="G53" s="28" t="str">
        <f t="shared" si="17"/>
        <v/>
      </c>
      <c r="H53" s="28"/>
      <c r="I53" s="28" t="str">
        <f t="shared" si="18"/>
        <v/>
      </c>
      <c r="J53" s="28" t="str">
        <f t="shared" si="19"/>
        <v/>
      </c>
      <c r="K53" s="28" t="str">
        <f t="shared" si="20"/>
        <v/>
      </c>
      <c r="L53" s="28" t="str">
        <f t="shared" si="21"/>
        <v/>
      </c>
      <c r="M53" s="28" t="str">
        <f>SUBSTITUTE(IF(ISBLANK(Bestilling!U73),Bestilling!T73,Bestilling!U73)&amp;"",",",".")</f>
        <v/>
      </c>
      <c r="N53" s="28" t="str">
        <f>IF(ISBLANK(Bestilling!C73),Bestilling!D73,Bestilling!C73)&amp;""</f>
        <v/>
      </c>
      <c r="O53" s="28" t="str">
        <f>Bestilling!D73&amp;""</f>
        <v/>
      </c>
      <c r="P53" s="28" t="str">
        <f>Bestilling!E73&amp;""</f>
        <v/>
      </c>
      <c r="Q53" s="28" t="str">
        <f>TEXT(Bestilling!F73,"0000")&amp;""</f>
        <v>0000</v>
      </c>
      <c r="R53" s="28" t="str">
        <f>Bestilling!G73&amp;""</f>
        <v/>
      </c>
      <c r="S53" s="29" t="str">
        <f>TEXT(Bestilling!I73,"dd.mm.åååå")&amp;""</f>
        <v>00.01.1900</v>
      </c>
      <c r="T53" s="28" t="str">
        <f>IF(NOT(ISBLANK(Bestilling!D73)),"FØR KL 15","")</f>
        <v/>
      </c>
      <c r="U53" s="28" t="str">
        <f>Bestilling!J73&amp;""</f>
        <v/>
      </c>
      <c r="V53" s="28" t="str">
        <f>_xlfn.XLOOKUP(Bestilling!K73,tblProdukter[Produkt],tblProdukter[Varenr],"",0)&amp;""</f>
        <v/>
      </c>
      <c r="W53" s="28" t="str">
        <f t="shared" si="10"/>
        <v/>
      </c>
      <c r="X53" s="28"/>
      <c r="Y53" s="28" t="str">
        <f>SUBSTITUTE(Bestilling!L73&amp;"",",",".")</f>
        <v>0</v>
      </c>
      <c r="Z53" s="28" t="str">
        <f>SUBSTITUTE(TEXT(Bestilling!S73*100,"0,00")&amp;"",",",".")</f>
        <v>0.00</v>
      </c>
      <c r="AA53" s="28" t="str">
        <f>_xlfn.XLOOKUP("Kort",tblTilleggsvarerKort[Tilleggsvare],tblTilleggsvarerKort[Varenr],"",0)&amp;""</f>
        <v>111001</v>
      </c>
      <c r="AB53" s="28">
        <f t="shared" si="12"/>
        <v>1</v>
      </c>
      <c r="AC53" s="28" t="str">
        <f>SUBSTITUTE(_xlfn.XLOOKUP("Kort",tblTilleggsvarerKort[Tilleggsvare],tblTilleggsvarerKort[Pris inkl. MVA],"",0,1)&amp;"",",",".")</f>
        <v>20</v>
      </c>
      <c r="AD53" s="28" t="str">
        <f>_xlfn.XLOOKUP(Bestilling!O73,tblTilleggsvarer[Tilleggsvare],tblTilleggsvarer[Varenr],"",0)&amp;""</f>
        <v/>
      </c>
      <c r="AE53" s="28" t="str">
        <f t="shared" si="9"/>
        <v/>
      </c>
      <c r="AF53" s="28" t="str">
        <f>SUBSTITUTE(Bestilling!P73&amp;"",",",".")&amp;""</f>
        <v/>
      </c>
      <c r="AG53" s="28" t="str">
        <f>_xlfn.XLOOKUP(Bestilling!Q73,tblTilleggsvarer[Tilleggsvare],tblTilleggsvarer[Varenr],"",0)&amp;""</f>
        <v/>
      </c>
      <c r="AH53" s="28" t="str">
        <f t="shared" si="11"/>
        <v/>
      </c>
      <c r="AI53" s="28" t="str">
        <f>SUBSTITUTE(Bestilling!R73&amp;"",",",".")&amp;""</f>
        <v/>
      </c>
      <c r="AJ53" s="28" t="str">
        <f>IF(Bestilling!M73="Ja",1,"")&amp;""</f>
        <v/>
      </c>
      <c r="AK53" s="28"/>
      <c r="AL53" s="28" t="str">
        <f>TRIM(Bestilling!N73&amp;"")&amp;""</f>
        <v/>
      </c>
      <c r="AM53" s="28" t="str">
        <f>IF(ISBLANK(Bestilling!J73),"Kunden kan ikke utlevere mottakers tlf. nr.","")&amp;""</f>
        <v>Kunden kan ikke utlevere mottakers tlf. nr.</v>
      </c>
      <c r="AN53" s="28"/>
    </row>
    <row r="54" spans="1:40" x14ac:dyDescent="0.25">
      <c r="A54" t="b">
        <f>AND(Bestilling!G74&lt;&gt;"",Bestilling!H74="Norge")</f>
        <v>0</v>
      </c>
      <c r="C54" s="28" t="str">
        <f t="shared" si="13"/>
        <v/>
      </c>
      <c r="D54" s="28" t="str">
        <f t="shared" si="14"/>
        <v/>
      </c>
      <c r="E54" s="28" t="str">
        <f t="shared" si="15"/>
        <v/>
      </c>
      <c r="F54" s="28" t="str">
        <f t="shared" si="16"/>
        <v/>
      </c>
      <c r="G54" s="28" t="str">
        <f t="shared" si="17"/>
        <v/>
      </c>
      <c r="H54" s="28"/>
      <c r="I54" s="28" t="str">
        <f t="shared" si="18"/>
        <v/>
      </c>
      <c r="J54" s="28" t="str">
        <f t="shared" si="19"/>
        <v/>
      </c>
      <c r="K54" s="28" t="str">
        <f t="shared" si="20"/>
        <v/>
      </c>
      <c r="L54" s="28" t="str">
        <f t="shared" si="21"/>
        <v/>
      </c>
      <c r="M54" s="28" t="str">
        <f>SUBSTITUTE(IF(ISBLANK(Bestilling!U74),Bestilling!T74,Bestilling!U74)&amp;"",",",".")</f>
        <v/>
      </c>
      <c r="N54" s="28" t="str">
        <f>IF(ISBLANK(Bestilling!C74),Bestilling!D74,Bestilling!C74)&amp;""</f>
        <v/>
      </c>
      <c r="O54" s="28" t="str">
        <f>Bestilling!D74&amp;""</f>
        <v/>
      </c>
      <c r="P54" s="28" t="str">
        <f>Bestilling!E74&amp;""</f>
        <v/>
      </c>
      <c r="Q54" s="28" t="str">
        <f>TEXT(Bestilling!F74,"0000")&amp;""</f>
        <v>0000</v>
      </c>
      <c r="R54" s="28" t="str">
        <f>Bestilling!G74&amp;""</f>
        <v/>
      </c>
      <c r="S54" s="29" t="str">
        <f>TEXT(Bestilling!I74,"dd.mm.åååå")&amp;""</f>
        <v>00.01.1900</v>
      </c>
      <c r="T54" s="28" t="str">
        <f>IF(NOT(ISBLANK(Bestilling!D74)),"FØR KL 15","")</f>
        <v/>
      </c>
      <c r="U54" s="28" t="str">
        <f>Bestilling!J74&amp;""</f>
        <v/>
      </c>
      <c r="V54" s="28" t="str">
        <f>_xlfn.XLOOKUP(Bestilling!K74,tblProdukter[Produkt],tblProdukter[Varenr],"",0)&amp;""</f>
        <v/>
      </c>
      <c r="W54" s="28" t="str">
        <f t="shared" si="10"/>
        <v/>
      </c>
      <c r="X54" s="28"/>
      <c r="Y54" s="28" t="str">
        <f>SUBSTITUTE(Bestilling!L74&amp;"",",",".")</f>
        <v>0</v>
      </c>
      <c r="Z54" s="28" t="str">
        <f>SUBSTITUTE(TEXT(Bestilling!S74*100,"0,00")&amp;"",",",".")</f>
        <v>0.00</v>
      </c>
      <c r="AA54" s="28" t="str">
        <f>_xlfn.XLOOKUP("Kort",tblTilleggsvarerKort[Tilleggsvare],tblTilleggsvarerKort[Varenr],"",0)&amp;""</f>
        <v>111001</v>
      </c>
      <c r="AB54" s="28">
        <f t="shared" si="12"/>
        <v>1</v>
      </c>
      <c r="AC54" s="28" t="str">
        <f>SUBSTITUTE(_xlfn.XLOOKUP("Kort",tblTilleggsvarerKort[Tilleggsvare],tblTilleggsvarerKort[Pris inkl. MVA],"",0,1)&amp;"",",",".")</f>
        <v>20</v>
      </c>
      <c r="AD54" s="28" t="str">
        <f>_xlfn.XLOOKUP(Bestilling!O74,tblTilleggsvarer[Tilleggsvare],tblTilleggsvarer[Varenr],"",0)&amp;""</f>
        <v/>
      </c>
      <c r="AE54" s="28" t="str">
        <f t="shared" si="9"/>
        <v/>
      </c>
      <c r="AF54" s="28" t="str">
        <f>SUBSTITUTE(Bestilling!P74&amp;"",",",".")&amp;""</f>
        <v/>
      </c>
      <c r="AG54" s="28" t="str">
        <f>_xlfn.XLOOKUP(Bestilling!Q74,tblTilleggsvarer[Tilleggsvare],tblTilleggsvarer[Varenr],"",0)&amp;""</f>
        <v/>
      </c>
      <c r="AH54" s="28" t="str">
        <f t="shared" si="11"/>
        <v/>
      </c>
      <c r="AI54" s="28" t="str">
        <f>SUBSTITUTE(Bestilling!R74&amp;"",",",".")&amp;""</f>
        <v/>
      </c>
      <c r="AJ54" s="28" t="str">
        <f>IF(Bestilling!M74="Ja",1,"")&amp;""</f>
        <v/>
      </c>
      <c r="AK54" s="28"/>
      <c r="AL54" s="28" t="str">
        <f>TRIM(Bestilling!N74&amp;"")&amp;""</f>
        <v/>
      </c>
      <c r="AM54" s="28" t="str">
        <f>IF(ISBLANK(Bestilling!J74),"Kunden kan ikke utlevere mottakers tlf. nr.","")&amp;""</f>
        <v>Kunden kan ikke utlevere mottakers tlf. nr.</v>
      </c>
      <c r="AN54" s="28"/>
    </row>
    <row r="55" spans="1:40" x14ac:dyDescent="0.25">
      <c r="A55" t="b">
        <f>AND(Bestilling!G75&lt;&gt;"",Bestilling!H75="Norge")</f>
        <v>0</v>
      </c>
      <c r="C55" s="28" t="str">
        <f t="shared" si="13"/>
        <v/>
      </c>
      <c r="D55" s="28" t="str">
        <f t="shared" si="14"/>
        <v/>
      </c>
      <c r="E55" s="28" t="str">
        <f t="shared" si="15"/>
        <v/>
      </c>
      <c r="F55" s="28" t="str">
        <f t="shared" si="16"/>
        <v/>
      </c>
      <c r="G55" s="28" t="str">
        <f t="shared" si="17"/>
        <v/>
      </c>
      <c r="H55" s="28"/>
      <c r="I55" s="28" t="str">
        <f t="shared" si="18"/>
        <v/>
      </c>
      <c r="J55" s="28" t="str">
        <f t="shared" si="19"/>
        <v/>
      </c>
      <c r="K55" s="28" t="str">
        <f t="shared" si="20"/>
        <v/>
      </c>
      <c r="L55" s="28" t="str">
        <f t="shared" si="21"/>
        <v/>
      </c>
      <c r="M55" s="28" t="str">
        <f>SUBSTITUTE(IF(ISBLANK(Bestilling!U75),Bestilling!T75,Bestilling!U75)&amp;"",",",".")</f>
        <v/>
      </c>
      <c r="N55" s="28" t="str">
        <f>IF(ISBLANK(Bestilling!C75),Bestilling!D75,Bestilling!C75)&amp;""</f>
        <v/>
      </c>
      <c r="O55" s="28" t="str">
        <f>Bestilling!D75&amp;""</f>
        <v/>
      </c>
      <c r="P55" s="28" t="str">
        <f>Bestilling!E75&amp;""</f>
        <v/>
      </c>
      <c r="Q55" s="28" t="str">
        <f>TEXT(Bestilling!F75,"0000")&amp;""</f>
        <v>0000</v>
      </c>
      <c r="R55" s="28" t="str">
        <f>Bestilling!G75&amp;""</f>
        <v/>
      </c>
      <c r="S55" s="29" t="str">
        <f>TEXT(Bestilling!I75,"dd.mm.åååå")&amp;""</f>
        <v>00.01.1900</v>
      </c>
      <c r="T55" s="28" t="str">
        <f>IF(NOT(ISBLANK(Bestilling!D75)),"FØR KL 15","")</f>
        <v/>
      </c>
      <c r="U55" s="28" t="str">
        <f>Bestilling!J75&amp;""</f>
        <v/>
      </c>
      <c r="V55" s="28" t="str">
        <f>_xlfn.XLOOKUP(Bestilling!K75,tblProdukter[Produkt],tblProdukter[Varenr],"",0)&amp;""</f>
        <v/>
      </c>
      <c r="W55" s="28" t="str">
        <f t="shared" si="10"/>
        <v/>
      </c>
      <c r="X55" s="28"/>
      <c r="Y55" s="28" t="str">
        <f>SUBSTITUTE(Bestilling!L75&amp;"",",",".")</f>
        <v>0</v>
      </c>
      <c r="Z55" s="28" t="str">
        <f>SUBSTITUTE(TEXT(Bestilling!S75*100,"0,00")&amp;"",",",".")</f>
        <v>0.00</v>
      </c>
      <c r="AA55" s="28" t="str">
        <f>_xlfn.XLOOKUP("Kort",tblTilleggsvarerKort[Tilleggsvare],tblTilleggsvarerKort[Varenr],"",0)&amp;""</f>
        <v>111001</v>
      </c>
      <c r="AB55" s="28">
        <f t="shared" si="12"/>
        <v>1</v>
      </c>
      <c r="AC55" s="28" t="str">
        <f>SUBSTITUTE(_xlfn.XLOOKUP("Kort",tblTilleggsvarerKort[Tilleggsvare],tblTilleggsvarerKort[Pris inkl. MVA],"",0,1)&amp;"",",",".")</f>
        <v>20</v>
      </c>
      <c r="AD55" s="28" t="str">
        <f>_xlfn.XLOOKUP(Bestilling!O75,tblTilleggsvarer[Tilleggsvare],tblTilleggsvarer[Varenr],"",0)&amp;""</f>
        <v/>
      </c>
      <c r="AE55" s="28" t="str">
        <f t="shared" si="9"/>
        <v/>
      </c>
      <c r="AF55" s="28" t="str">
        <f>SUBSTITUTE(Bestilling!P75&amp;"",",",".")&amp;""</f>
        <v/>
      </c>
      <c r="AG55" s="28" t="str">
        <f>_xlfn.XLOOKUP(Bestilling!Q75,tblTilleggsvarer[Tilleggsvare],tblTilleggsvarer[Varenr],"",0)&amp;""</f>
        <v/>
      </c>
      <c r="AH55" s="28" t="str">
        <f t="shared" si="11"/>
        <v/>
      </c>
      <c r="AI55" s="28" t="str">
        <f>SUBSTITUTE(Bestilling!R75&amp;"",",",".")&amp;""</f>
        <v/>
      </c>
      <c r="AJ55" s="28" t="str">
        <f>IF(Bestilling!M75="Ja",1,"")&amp;""</f>
        <v/>
      </c>
      <c r="AK55" s="28"/>
      <c r="AL55" s="28" t="str">
        <f>TRIM(Bestilling!N75&amp;"")&amp;""</f>
        <v/>
      </c>
      <c r="AM55" s="28" t="str">
        <f>IF(ISBLANK(Bestilling!J75),"Kunden kan ikke utlevere mottakers tlf. nr.","")&amp;""</f>
        <v>Kunden kan ikke utlevere mottakers tlf. nr.</v>
      </c>
      <c r="AN55" s="28"/>
    </row>
    <row r="56" spans="1:40" x14ac:dyDescent="0.25">
      <c r="A56" t="b">
        <f>AND(Bestilling!G76&lt;&gt;"",Bestilling!H76="Norge")</f>
        <v>0</v>
      </c>
      <c r="C56" s="28" t="str">
        <f t="shared" si="13"/>
        <v/>
      </c>
      <c r="D56" s="28" t="str">
        <f t="shared" si="14"/>
        <v/>
      </c>
      <c r="E56" s="28" t="str">
        <f t="shared" si="15"/>
        <v/>
      </c>
      <c r="F56" s="28" t="str">
        <f t="shared" si="16"/>
        <v/>
      </c>
      <c r="G56" s="28" t="str">
        <f t="shared" si="17"/>
        <v/>
      </c>
      <c r="H56" s="28"/>
      <c r="I56" s="28" t="str">
        <f t="shared" si="18"/>
        <v/>
      </c>
      <c r="J56" s="28" t="str">
        <f t="shared" si="19"/>
        <v/>
      </c>
      <c r="K56" s="28" t="str">
        <f t="shared" si="20"/>
        <v/>
      </c>
      <c r="L56" s="28" t="str">
        <f t="shared" si="21"/>
        <v/>
      </c>
      <c r="M56" s="28" t="str">
        <f>SUBSTITUTE(IF(ISBLANK(Bestilling!U76),Bestilling!T76,Bestilling!U76)&amp;"",",",".")</f>
        <v/>
      </c>
      <c r="N56" s="28" t="str">
        <f>IF(ISBLANK(Bestilling!C76),Bestilling!D76,Bestilling!C76)&amp;""</f>
        <v/>
      </c>
      <c r="O56" s="28" t="str">
        <f>Bestilling!D76&amp;""</f>
        <v/>
      </c>
      <c r="P56" s="28" t="str">
        <f>Bestilling!E76&amp;""</f>
        <v/>
      </c>
      <c r="Q56" s="28" t="str">
        <f>TEXT(Bestilling!F76,"0000")&amp;""</f>
        <v>0000</v>
      </c>
      <c r="R56" s="28" t="str">
        <f>Bestilling!G76&amp;""</f>
        <v/>
      </c>
      <c r="S56" s="29" t="str">
        <f>TEXT(Bestilling!I76,"dd.mm.åååå")&amp;""</f>
        <v>00.01.1900</v>
      </c>
      <c r="T56" s="28" t="str">
        <f>IF(NOT(ISBLANK(Bestilling!D76)),"FØR KL 15","")</f>
        <v/>
      </c>
      <c r="U56" s="28" t="str">
        <f>Bestilling!J76&amp;""</f>
        <v/>
      </c>
      <c r="V56" s="28" t="str">
        <f>_xlfn.XLOOKUP(Bestilling!K76,tblProdukter[Produkt],tblProdukter[Varenr],"",0)&amp;""</f>
        <v/>
      </c>
      <c r="W56" s="28" t="str">
        <f t="shared" si="10"/>
        <v/>
      </c>
      <c r="X56" s="28"/>
      <c r="Y56" s="28" t="str">
        <f>SUBSTITUTE(Bestilling!L76&amp;"",",",".")</f>
        <v>0</v>
      </c>
      <c r="Z56" s="28" t="str">
        <f>SUBSTITUTE(TEXT(Bestilling!S76*100,"0,00")&amp;"",",",".")</f>
        <v>0.00</v>
      </c>
      <c r="AA56" s="28" t="str">
        <f>_xlfn.XLOOKUP("Kort",tblTilleggsvarerKort[Tilleggsvare],tblTilleggsvarerKort[Varenr],"",0)&amp;""</f>
        <v>111001</v>
      </c>
      <c r="AB56" s="28">
        <f t="shared" si="12"/>
        <v>1</v>
      </c>
      <c r="AC56" s="28" t="str">
        <f>SUBSTITUTE(_xlfn.XLOOKUP("Kort",tblTilleggsvarerKort[Tilleggsvare],tblTilleggsvarerKort[Pris inkl. MVA],"",0,1)&amp;"",",",".")</f>
        <v>20</v>
      </c>
      <c r="AD56" s="28" t="str">
        <f>_xlfn.XLOOKUP(Bestilling!O76,tblTilleggsvarer[Tilleggsvare],tblTilleggsvarer[Varenr],"",0)&amp;""</f>
        <v/>
      </c>
      <c r="AE56" s="28" t="str">
        <f t="shared" si="9"/>
        <v/>
      </c>
      <c r="AF56" s="28" t="str">
        <f>SUBSTITUTE(Bestilling!P76&amp;"",",",".")&amp;""</f>
        <v/>
      </c>
      <c r="AG56" s="28" t="str">
        <f>_xlfn.XLOOKUP(Bestilling!Q76,tblTilleggsvarer[Tilleggsvare],tblTilleggsvarer[Varenr],"",0)&amp;""</f>
        <v/>
      </c>
      <c r="AH56" s="28" t="str">
        <f t="shared" si="11"/>
        <v/>
      </c>
      <c r="AI56" s="28" t="str">
        <f>SUBSTITUTE(Bestilling!R76&amp;"",",",".")&amp;""</f>
        <v/>
      </c>
      <c r="AJ56" s="28" t="str">
        <f>IF(Bestilling!M76="Ja",1,"")&amp;""</f>
        <v/>
      </c>
      <c r="AK56" s="28"/>
      <c r="AL56" s="28" t="str">
        <f>TRIM(Bestilling!N76&amp;"")&amp;""</f>
        <v/>
      </c>
      <c r="AM56" s="28" t="str">
        <f>IF(ISBLANK(Bestilling!J76),"Kunden kan ikke utlevere mottakers tlf. nr.","")&amp;""</f>
        <v>Kunden kan ikke utlevere mottakers tlf. nr.</v>
      </c>
      <c r="AN56" s="28"/>
    </row>
    <row r="57" spans="1:40" x14ac:dyDescent="0.25">
      <c r="A57" t="b">
        <f>AND(Bestilling!G77&lt;&gt;"",Bestilling!H77="Norge")</f>
        <v>0</v>
      </c>
      <c r="C57" s="28" t="str">
        <f t="shared" si="13"/>
        <v/>
      </c>
      <c r="D57" s="28" t="str">
        <f t="shared" si="14"/>
        <v/>
      </c>
      <c r="E57" s="28" t="str">
        <f t="shared" si="15"/>
        <v/>
      </c>
      <c r="F57" s="28" t="str">
        <f t="shared" si="16"/>
        <v/>
      </c>
      <c r="G57" s="28" t="str">
        <f t="shared" si="17"/>
        <v/>
      </c>
      <c r="H57" s="28"/>
      <c r="I57" s="28" t="str">
        <f t="shared" si="18"/>
        <v/>
      </c>
      <c r="J57" s="28" t="str">
        <f t="shared" si="19"/>
        <v/>
      </c>
      <c r="K57" s="28" t="str">
        <f t="shared" si="20"/>
        <v/>
      </c>
      <c r="L57" s="28" t="str">
        <f t="shared" si="21"/>
        <v/>
      </c>
      <c r="M57" s="28" t="str">
        <f>SUBSTITUTE(IF(ISBLANK(Bestilling!U77),Bestilling!T77,Bestilling!U77)&amp;"",",",".")</f>
        <v/>
      </c>
      <c r="N57" s="28" t="str">
        <f>IF(ISBLANK(Bestilling!C77),Bestilling!D77,Bestilling!C77)&amp;""</f>
        <v/>
      </c>
      <c r="O57" s="28" t="str">
        <f>Bestilling!D77&amp;""</f>
        <v/>
      </c>
      <c r="P57" s="28" t="str">
        <f>Bestilling!E77&amp;""</f>
        <v/>
      </c>
      <c r="Q57" s="28" t="str">
        <f>TEXT(Bestilling!F77,"0000")&amp;""</f>
        <v>0000</v>
      </c>
      <c r="R57" s="28" t="str">
        <f>Bestilling!G77&amp;""</f>
        <v/>
      </c>
      <c r="S57" s="29" t="str">
        <f>TEXT(Bestilling!I77,"dd.mm.åååå")&amp;""</f>
        <v>00.01.1900</v>
      </c>
      <c r="T57" s="28" t="str">
        <f>IF(NOT(ISBLANK(Bestilling!D77)),"FØR KL 15","")</f>
        <v/>
      </c>
      <c r="U57" s="28" t="str">
        <f>Bestilling!J77&amp;""</f>
        <v/>
      </c>
      <c r="V57" s="28" t="str">
        <f>_xlfn.XLOOKUP(Bestilling!K77,tblProdukter[Produkt],tblProdukter[Varenr],"",0)&amp;""</f>
        <v/>
      </c>
      <c r="W57" s="28" t="str">
        <f t="shared" si="10"/>
        <v/>
      </c>
      <c r="X57" s="28"/>
      <c r="Y57" s="28" t="str">
        <f>SUBSTITUTE(Bestilling!L77&amp;"",",",".")</f>
        <v>0</v>
      </c>
      <c r="Z57" s="28" t="str">
        <f>SUBSTITUTE(TEXT(Bestilling!S77*100,"0,00")&amp;"",",",".")</f>
        <v>0.00</v>
      </c>
      <c r="AA57" s="28" t="str">
        <f>_xlfn.XLOOKUP("Kort",tblTilleggsvarerKort[Tilleggsvare],tblTilleggsvarerKort[Varenr],"",0)&amp;""</f>
        <v>111001</v>
      </c>
      <c r="AB57" s="28">
        <f t="shared" si="12"/>
        <v>1</v>
      </c>
      <c r="AC57" s="28" t="str">
        <f>SUBSTITUTE(_xlfn.XLOOKUP("Kort",tblTilleggsvarerKort[Tilleggsvare],tblTilleggsvarerKort[Pris inkl. MVA],"",0,1)&amp;"",",",".")</f>
        <v>20</v>
      </c>
      <c r="AD57" s="28" t="str">
        <f>_xlfn.XLOOKUP(Bestilling!O77,tblTilleggsvarer[Tilleggsvare],tblTilleggsvarer[Varenr],"",0)&amp;""</f>
        <v/>
      </c>
      <c r="AE57" s="28" t="str">
        <f t="shared" si="9"/>
        <v/>
      </c>
      <c r="AF57" s="28" t="str">
        <f>SUBSTITUTE(Bestilling!P77&amp;"",",",".")&amp;""</f>
        <v/>
      </c>
      <c r="AG57" s="28" t="str">
        <f>_xlfn.XLOOKUP(Bestilling!Q77,tblTilleggsvarer[Tilleggsvare],tblTilleggsvarer[Varenr],"",0)&amp;""</f>
        <v/>
      </c>
      <c r="AH57" s="28" t="str">
        <f t="shared" si="11"/>
        <v/>
      </c>
      <c r="AI57" s="28" t="str">
        <f>SUBSTITUTE(Bestilling!R77&amp;"",",",".")&amp;""</f>
        <v/>
      </c>
      <c r="AJ57" s="28" t="str">
        <f>IF(Bestilling!M77="Ja",1,"")&amp;""</f>
        <v/>
      </c>
      <c r="AK57" s="28"/>
      <c r="AL57" s="28" t="str">
        <f>TRIM(Bestilling!N77&amp;"")&amp;""</f>
        <v/>
      </c>
      <c r="AM57" s="28" t="str">
        <f>IF(ISBLANK(Bestilling!J77),"Kunden kan ikke utlevere mottakers tlf. nr.","")&amp;""</f>
        <v>Kunden kan ikke utlevere mottakers tlf. nr.</v>
      </c>
      <c r="AN57" s="28"/>
    </row>
    <row r="58" spans="1:40" x14ac:dyDescent="0.25">
      <c r="A58" t="b">
        <f>AND(Bestilling!G78&lt;&gt;"",Bestilling!H78="Norge")</f>
        <v>0</v>
      </c>
      <c r="C58" s="28" t="str">
        <f t="shared" si="13"/>
        <v/>
      </c>
      <c r="D58" s="28" t="str">
        <f t="shared" si="14"/>
        <v/>
      </c>
      <c r="E58" s="28" t="str">
        <f t="shared" si="15"/>
        <v/>
      </c>
      <c r="F58" s="28" t="str">
        <f t="shared" si="16"/>
        <v/>
      </c>
      <c r="G58" s="28" t="str">
        <f t="shared" si="17"/>
        <v/>
      </c>
      <c r="H58" s="28"/>
      <c r="I58" s="28" t="str">
        <f t="shared" si="18"/>
        <v/>
      </c>
      <c r="J58" s="28" t="str">
        <f t="shared" si="19"/>
        <v/>
      </c>
      <c r="K58" s="28" t="str">
        <f t="shared" si="20"/>
        <v/>
      </c>
      <c r="L58" s="28" t="str">
        <f t="shared" si="21"/>
        <v/>
      </c>
      <c r="M58" s="28" t="str">
        <f>SUBSTITUTE(IF(ISBLANK(Bestilling!U78),Bestilling!T78,Bestilling!U78)&amp;"",",",".")</f>
        <v/>
      </c>
      <c r="N58" s="28" t="str">
        <f>IF(ISBLANK(Bestilling!C78),Bestilling!D78,Bestilling!C78)&amp;""</f>
        <v/>
      </c>
      <c r="O58" s="28" t="str">
        <f>Bestilling!D78&amp;""</f>
        <v/>
      </c>
      <c r="P58" s="28" t="str">
        <f>Bestilling!E78&amp;""</f>
        <v/>
      </c>
      <c r="Q58" s="28" t="str">
        <f>TEXT(Bestilling!F78,"0000")&amp;""</f>
        <v>0000</v>
      </c>
      <c r="R58" s="28" t="str">
        <f>Bestilling!G78&amp;""</f>
        <v/>
      </c>
      <c r="S58" s="29" t="str">
        <f>TEXT(Bestilling!I78,"dd.mm.åååå")&amp;""</f>
        <v>00.01.1900</v>
      </c>
      <c r="T58" s="28" t="str">
        <f>IF(NOT(ISBLANK(Bestilling!D78)),"FØR KL 15","")</f>
        <v/>
      </c>
      <c r="U58" s="28" t="str">
        <f>Bestilling!J78&amp;""</f>
        <v/>
      </c>
      <c r="V58" s="28" t="str">
        <f>_xlfn.XLOOKUP(Bestilling!K78,tblProdukter[Produkt],tblProdukter[Varenr],"",0)&amp;""</f>
        <v/>
      </c>
      <c r="W58" s="28" t="str">
        <f t="shared" si="10"/>
        <v/>
      </c>
      <c r="X58" s="28"/>
      <c r="Y58" s="28" t="str">
        <f>SUBSTITUTE(Bestilling!L78&amp;"",",",".")</f>
        <v>0</v>
      </c>
      <c r="Z58" s="28" t="str">
        <f>SUBSTITUTE(TEXT(Bestilling!S78*100,"0,00")&amp;"",",",".")</f>
        <v>0.00</v>
      </c>
      <c r="AA58" s="28" t="str">
        <f>_xlfn.XLOOKUP("Kort",tblTilleggsvarerKort[Tilleggsvare],tblTilleggsvarerKort[Varenr],"",0)&amp;""</f>
        <v>111001</v>
      </c>
      <c r="AB58" s="28">
        <f t="shared" si="12"/>
        <v>1</v>
      </c>
      <c r="AC58" s="28" t="str">
        <f>SUBSTITUTE(_xlfn.XLOOKUP("Kort",tblTilleggsvarerKort[Tilleggsvare],tblTilleggsvarerKort[Pris inkl. MVA],"",0,1)&amp;"",",",".")</f>
        <v>20</v>
      </c>
      <c r="AD58" s="28" t="str">
        <f>_xlfn.XLOOKUP(Bestilling!O78,tblTilleggsvarer[Tilleggsvare],tblTilleggsvarer[Varenr],"",0)&amp;""</f>
        <v/>
      </c>
      <c r="AE58" s="28" t="str">
        <f t="shared" si="9"/>
        <v/>
      </c>
      <c r="AF58" s="28" t="str">
        <f>SUBSTITUTE(Bestilling!P78&amp;"",",",".")&amp;""</f>
        <v/>
      </c>
      <c r="AG58" s="28" t="str">
        <f>_xlfn.XLOOKUP(Bestilling!Q78,tblTilleggsvarer[Tilleggsvare],tblTilleggsvarer[Varenr],"",0)&amp;""</f>
        <v/>
      </c>
      <c r="AH58" s="28" t="str">
        <f t="shared" si="11"/>
        <v/>
      </c>
      <c r="AI58" s="28" t="str">
        <f>SUBSTITUTE(Bestilling!R78&amp;"",",",".")&amp;""</f>
        <v/>
      </c>
      <c r="AJ58" s="28" t="str">
        <f>IF(Bestilling!M78="Ja",1,"")&amp;""</f>
        <v/>
      </c>
      <c r="AK58" s="28"/>
      <c r="AL58" s="28" t="str">
        <f>TRIM(Bestilling!N78&amp;"")&amp;""</f>
        <v/>
      </c>
      <c r="AM58" s="28" t="str">
        <f>IF(ISBLANK(Bestilling!J78),"Kunden kan ikke utlevere mottakers tlf. nr.","")&amp;""</f>
        <v>Kunden kan ikke utlevere mottakers tlf. nr.</v>
      </c>
      <c r="AN58" s="28"/>
    </row>
    <row r="59" spans="1:40" x14ac:dyDescent="0.25">
      <c r="A59" t="b">
        <f>AND(Bestilling!G79&lt;&gt;"",Bestilling!H79="Norge")</f>
        <v>0</v>
      </c>
      <c r="C59" s="28" t="str">
        <f t="shared" si="13"/>
        <v/>
      </c>
      <c r="D59" s="28" t="str">
        <f t="shared" si="14"/>
        <v/>
      </c>
      <c r="E59" s="28" t="str">
        <f t="shared" si="15"/>
        <v/>
      </c>
      <c r="F59" s="28" t="str">
        <f t="shared" si="16"/>
        <v/>
      </c>
      <c r="G59" s="28" t="str">
        <f t="shared" si="17"/>
        <v/>
      </c>
      <c r="H59" s="28"/>
      <c r="I59" s="28" t="str">
        <f t="shared" si="18"/>
        <v/>
      </c>
      <c r="J59" s="28" t="str">
        <f t="shared" si="19"/>
        <v/>
      </c>
      <c r="K59" s="28" t="str">
        <f t="shared" si="20"/>
        <v/>
      </c>
      <c r="L59" s="28" t="str">
        <f t="shared" si="21"/>
        <v/>
      </c>
      <c r="M59" s="28" t="str">
        <f>SUBSTITUTE(IF(ISBLANK(Bestilling!U79),Bestilling!T79,Bestilling!U79)&amp;"",",",".")</f>
        <v/>
      </c>
      <c r="N59" s="28" t="str">
        <f>IF(ISBLANK(Bestilling!C79),Bestilling!D79,Bestilling!C79)&amp;""</f>
        <v/>
      </c>
      <c r="O59" s="28" t="str">
        <f>Bestilling!D79&amp;""</f>
        <v/>
      </c>
      <c r="P59" s="28" t="str">
        <f>Bestilling!E79&amp;""</f>
        <v/>
      </c>
      <c r="Q59" s="28" t="str">
        <f>TEXT(Bestilling!F79,"0000")&amp;""</f>
        <v>0000</v>
      </c>
      <c r="R59" s="28" t="str">
        <f>Bestilling!G79&amp;""</f>
        <v/>
      </c>
      <c r="S59" s="29" t="str">
        <f>TEXT(Bestilling!I79,"dd.mm.åååå")&amp;""</f>
        <v>00.01.1900</v>
      </c>
      <c r="T59" s="28" t="str">
        <f>IF(NOT(ISBLANK(Bestilling!D79)),"FØR KL 15","")</f>
        <v/>
      </c>
      <c r="U59" s="28" t="str">
        <f>Bestilling!J79&amp;""</f>
        <v/>
      </c>
      <c r="V59" s="28" t="str">
        <f>_xlfn.XLOOKUP(Bestilling!K79,tblProdukter[Produkt],tblProdukter[Varenr],"",0)&amp;""</f>
        <v/>
      </c>
      <c r="W59" s="28" t="str">
        <f t="shared" si="10"/>
        <v/>
      </c>
      <c r="X59" s="28"/>
      <c r="Y59" s="28" t="str">
        <f>SUBSTITUTE(Bestilling!L79&amp;"",",",".")</f>
        <v>0</v>
      </c>
      <c r="Z59" s="28" t="str">
        <f>SUBSTITUTE(TEXT(Bestilling!S79*100,"0,00")&amp;"",",",".")</f>
        <v>0.00</v>
      </c>
      <c r="AA59" s="28" t="str">
        <f>_xlfn.XLOOKUP("Kort",tblTilleggsvarerKort[Tilleggsvare],tblTilleggsvarerKort[Varenr],"",0)&amp;""</f>
        <v>111001</v>
      </c>
      <c r="AB59" s="28">
        <f t="shared" si="12"/>
        <v>1</v>
      </c>
      <c r="AC59" s="28" t="str">
        <f>SUBSTITUTE(_xlfn.XLOOKUP("Kort",tblTilleggsvarerKort[Tilleggsvare],tblTilleggsvarerKort[Pris inkl. MVA],"",0,1)&amp;"",",",".")</f>
        <v>20</v>
      </c>
      <c r="AD59" s="28" t="str">
        <f>_xlfn.XLOOKUP(Bestilling!O79,tblTilleggsvarer[Tilleggsvare],tblTilleggsvarer[Varenr],"",0)&amp;""</f>
        <v/>
      </c>
      <c r="AE59" s="28" t="str">
        <f t="shared" si="9"/>
        <v/>
      </c>
      <c r="AF59" s="28" t="str">
        <f>SUBSTITUTE(Bestilling!P79&amp;"",",",".")&amp;""</f>
        <v/>
      </c>
      <c r="AG59" s="28" t="str">
        <f>_xlfn.XLOOKUP(Bestilling!Q79,tblTilleggsvarer[Tilleggsvare],tblTilleggsvarer[Varenr],"",0)&amp;""</f>
        <v/>
      </c>
      <c r="AH59" s="28" t="str">
        <f t="shared" si="11"/>
        <v/>
      </c>
      <c r="AI59" s="28" t="str">
        <f>SUBSTITUTE(Bestilling!R79&amp;"",",",".")&amp;""</f>
        <v/>
      </c>
      <c r="AJ59" s="28" t="str">
        <f>IF(Bestilling!M79="Ja",1,"")&amp;""</f>
        <v/>
      </c>
      <c r="AK59" s="28"/>
      <c r="AL59" s="28" t="str">
        <f>TRIM(Bestilling!N79&amp;"")&amp;""</f>
        <v/>
      </c>
      <c r="AM59" s="28" t="str">
        <f>IF(ISBLANK(Bestilling!J79),"Kunden kan ikke utlevere mottakers tlf. nr.","")&amp;""</f>
        <v>Kunden kan ikke utlevere mottakers tlf. nr.</v>
      </c>
      <c r="AN59" s="28"/>
    </row>
    <row r="60" spans="1:40" x14ac:dyDescent="0.25">
      <c r="A60" t="b">
        <f>AND(Bestilling!G80&lt;&gt;"",Bestilling!H80="Norge")</f>
        <v>0</v>
      </c>
      <c r="C60" s="28" t="str">
        <f t="shared" si="13"/>
        <v/>
      </c>
      <c r="D60" s="28" t="str">
        <f t="shared" si="14"/>
        <v/>
      </c>
      <c r="E60" s="28" t="str">
        <f t="shared" si="15"/>
        <v/>
      </c>
      <c r="F60" s="28" t="str">
        <f t="shared" si="16"/>
        <v/>
      </c>
      <c r="G60" s="28" t="str">
        <f t="shared" si="17"/>
        <v/>
      </c>
      <c r="H60" s="28"/>
      <c r="I60" s="28" t="str">
        <f t="shared" si="18"/>
        <v/>
      </c>
      <c r="J60" s="28" t="str">
        <f t="shared" si="19"/>
        <v/>
      </c>
      <c r="K60" s="28" t="str">
        <f t="shared" si="20"/>
        <v/>
      </c>
      <c r="L60" s="28" t="str">
        <f t="shared" si="21"/>
        <v/>
      </c>
      <c r="M60" s="28" t="str">
        <f>SUBSTITUTE(IF(ISBLANK(Bestilling!U80),Bestilling!T80,Bestilling!U80)&amp;"",",",".")</f>
        <v/>
      </c>
      <c r="N60" s="28" t="str">
        <f>IF(ISBLANK(Bestilling!C80),Bestilling!D80,Bestilling!C80)&amp;""</f>
        <v/>
      </c>
      <c r="O60" s="28" t="str">
        <f>Bestilling!D80&amp;""</f>
        <v/>
      </c>
      <c r="P60" s="28" t="str">
        <f>Bestilling!E80&amp;""</f>
        <v/>
      </c>
      <c r="Q60" s="28" t="str">
        <f>TEXT(Bestilling!F80,"0000")&amp;""</f>
        <v>0000</v>
      </c>
      <c r="R60" s="28" t="str">
        <f>Bestilling!G80&amp;""</f>
        <v/>
      </c>
      <c r="S60" s="29" t="str">
        <f>TEXT(Bestilling!I80,"dd.mm.åååå")&amp;""</f>
        <v>00.01.1900</v>
      </c>
      <c r="T60" s="28" t="str">
        <f>IF(NOT(ISBLANK(Bestilling!D80)),"FØR KL 15","")</f>
        <v/>
      </c>
      <c r="U60" s="28" t="str">
        <f>Bestilling!J80&amp;""</f>
        <v/>
      </c>
      <c r="V60" s="28" t="str">
        <f>_xlfn.XLOOKUP(Bestilling!K80,tblProdukter[Produkt],tblProdukter[Varenr],"",0)&amp;""</f>
        <v/>
      </c>
      <c r="W60" s="28" t="str">
        <f t="shared" si="10"/>
        <v/>
      </c>
      <c r="X60" s="28"/>
      <c r="Y60" s="28" t="str">
        <f>SUBSTITUTE(Bestilling!L80&amp;"",",",".")</f>
        <v>0</v>
      </c>
      <c r="Z60" s="28" t="str">
        <f>SUBSTITUTE(TEXT(Bestilling!S80*100,"0,00")&amp;"",",",".")</f>
        <v>0.00</v>
      </c>
      <c r="AA60" s="28" t="str">
        <f>_xlfn.XLOOKUP("Kort",tblTilleggsvarerKort[Tilleggsvare],tblTilleggsvarerKort[Varenr],"",0)&amp;""</f>
        <v>111001</v>
      </c>
      <c r="AB60" s="28">
        <f t="shared" si="12"/>
        <v>1</v>
      </c>
      <c r="AC60" s="28" t="str">
        <f>SUBSTITUTE(_xlfn.XLOOKUP("Kort",tblTilleggsvarerKort[Tilleggsvare],tblTilleggsvarerKort[Pris inkl. MVA],"",0,1)&amp;"",",",".")</f>
        <v>20</v>
      </c>
      <c r="AD60" s="28" t="str">
        <f>_xlfn.XLOOKUP(Bestilling!O80,tblTilleggsvarer[Tilleggsvare],tblTilleggsvarer[Varenr],"",0)&amp;""</f>
        <v/>
      </c>
      <c r="AE60" s="28" t="str">
        <f t="shared" si="9"/>
        <v/>
      </c>
      <c r="AF60" s="28" t="str">
        <f>SUBSTITUTE(Bestilling!P80&amp;"",",",".")&amp;""</f>
        <v/>
      </c>
      <c r="AG60" s="28" t="str">
        <f>_xlfn.XLOOKUP(Bestilling!Q80,tblTilleggsvarer[Tilleggsvare],tblTilleggsvarer[Varenr],"",0)&amp;""</f>
        <v/>
      </c>
      <c r="AH60" s="28" t="str">
        <f t="shared" si="11"/>
        <v/>
      </c>
      <c r="AI60" s="28" t="str">
        <f>SUBSTITUTE(Bestilling!R80&amp;"",",",".")&amp;""</f>
        <v/>
      </c>
      <c r="AJ60" s="28" t="str">
        <f>IF(Bestilling!M80="Ja",1,"")&amp;""</f>
        <v/>
      </c>
      <c r="AK60" s="28"/>
      <c r="AL60" s="28" t="str">
        <f>TRIM(Bestilling!N80&amp;"")&amp;""</f>
        <v/>
      </c>
      <c r="AM60" s="28" t="str">
        <f>IF(ISBLANK(Bestilling!J80),"Kunden kan ikke utlevere mottakers tlf. nr.","")&amp;""</f>
        <v>Kunden kan ikke utlevere mottakers tlf. nr.</v>
      </c>
      <c r="AN60" s="28"/>
    </row>
    <row r="61" spans="1:40" x14ac:dyDescent="0.25">
      <c r="A61" t="b">
        <f>AND(Bestilling!G81&lt;&gt;"",Bestilling!H81="Norge")</f>
        <v>0</v>
      </c>
      <c r="C61" s="28" t="str">
        <f t="shared" si="13"/>
        <v/>
      </c>
      <c r="D61" s="28" t="str">
        <f t="shared" si="14"/>
        <v/>
      </c>
      <c r="E61" s="28" t="str">
        <f t="shared" si="15"/>
        <v/>
      </c>
      <c r="F61" s="28" t="str">
        <f t="shared" si="16"/>
        <v/>
      </c>
      <c r="G61" s="28" t="str">
        <f t="shared" si="17"/>
        <v/>
      </c>
      <c r="H61" s="28"/>
      <c r="I61" s="28" t="str">
        <f t="shared" si="18"/>
        <v/>
      </c>
      <c r="J61" s="28" t="str">
        <f t="shared" si="19"/>
        <v/>
      </c>
      <c r="K61" s="28" t="str">
        <f t="shared" si="20"/>
        <v/>
      </c>
      <c r="L61" s="28" t="str">
        <f t="shared" si="21"/>
        <v/>
      </c>
      <c r="M61" s="28" t="str">
        <f>SUBSTITUTE(IF(ISBLANK(Bestilling!U81),Bestilling!T81,Bestilling!U81)&amp;"",",",".")</f>
        <v/>
      </c>
      <c r="N61" s="28" t="str">
        <f>IF(ISBLANK(Bestilling!C81),Bestilling!D81,Bestilling!C81)&amp;""</f>
        <v/>
      </c>
      <c r="O61" s="28" t="str">
        <f>Bestilling!D81&amp;""</f>
        <v/>
      </c>
      <c r="P61" s="28" t="str">
        <f>Bestilling!E81&amp;""</f>
        <v/>
      </c>
      <c r="Q61" s="28" t="str">
        <f>TEXT(Bestilling!F81,"0000")&amp;""</f>
        <v>0000</v>
      </c>
      <c r="R61" s="28" t="str">
        <f>Bestilling!G81&amp;""</f>
        <v/>
      </c>
      <c r="S61" s="29" t="str">
        <f>TEXT(Bestilling!I81,"dd.mm.åååå")&amp;""</f>
        <v>00.01.1900</v>
      </c>
      <c r="T61" s="28" t="str">
        <f>IF(NOT(ISBLANK(Bestilling!D81)),"FØR KL 15","")</f>
        <v/>
      </c>
      <c r="U61" s="28" t="str">
        <f>Bestilling!J81&amp;""</f>
        <v/>
      </c>
      <c r="V61" s="28" t="str">
        <f>_xlfn.XLOOKUP(Bestilling!K81,tblProdukter[Produkt],tblProdukter[Varenr],"",0)&amp;""</f>
        <v/>
      </c>
      <c r="W61" s="28" t="str">
        <f t="shared" si="10"/>
        <v/>
      </c>
      <c r="X61" s="28"/>
      <c r="Y61" s="28" t="str">
        <f>SUBSTITUTE(Bestilling!L81&amp;"",",",".")</f>
        <v>0</v>
      </c>
      <c r="Z61" s="28" t="str">
        <f>SUBSTITUTE(TEXT(Bestilling!S81*100,"0,00")&amp;"",",",".")</f>
        <v>0.00</v>
      </c>
      <c r="AA61" s="28" t="str">
        <f>_xlfn.XLOOKUP("Kort",tblTilleggsvarerKort[Tilleggsvare],tblTilleggsvarerKort[Varenr],"",0)&amp;""</f>
        <v>111001</v>
      </c>
      <c r="AB61" s="28">
        <f t="shared" si="12"/>
        <v>1</v>
      </c>
      <c r="AC61" s="28" t="str">
        <f>SUBSTITUTE(_xlfn.XLOOKUP("Kort",tblTilleggsvarerKort[Tilleggsvare],tblTilleggsvarerKort[Pris inkl. MVA],"",0,1)&amp;"",",",".")</f>
        <v>20</v>
      </c>
      <c r="AD61" s="28" t="str">
        <f>_xlfn.XLOOKUP(Bestilling!O81,tblTilleggsvarer[Tilleggsvare],tblTilleggsvarer[Varenr],"",0)&amp;""</f>
        <v/>
      </c>
      <c r="AE61" s="28" t="str">
        <f t="shared" si="9"/>
        <v/>
      </c>
      <c r="AF61" s="28" t="str">
        <f>SUBSTITUTE(Bestilling!P81&amp;"",",",".")&amp;""</f>
        <v/>
      </c>
      <c r="AG61" s="28" t="str">
        <f>_xlfn.XLOOKUP(Bestilling!Q81,tblTilleggsvarer[Tilleggsvare],tblTilleggsvarer[Varenr],"",0)&amp;""</f>
        <v/>
      </c>
      <c r="AH61" s="28" t="str">
        <f t="shared" si="11"/>
        <v/>
      </c>
      <c r="AI61" s="28" t="str">
        <f>SUBSTITUTE(Bestilling!R81&amp;"",",",".")&amp;""</f>
        <v/>
      </c>
      <c r="AJ61" s="28" t="str">
        <f>IF(Bestilling!M81="Ja",1,"")&amp;""</f>
        <v/>
      </c>
      <c r="AK61" s="28"/>
      <c r="AL61" s="28" t="str">
        <f>TRIM(Bestilling!N81&amp;"")&amp;""</f>
        <v/>
      </c>
      <c r="AM61" s="28" t="str">
        <f>IF(ISBLANK(Bestilling!J81),"Kunden kan ikke utlevere mottakers tlf. nr.","")&amp;""</f>
        <v>Kunden kan ikke utlevere mottakers tlf. nr.</v>
      </c>
      <c r="AN61" s="28"/>
    </row>
    <row r="62" spans="1:40" x14ac:dyDescent="0.25">
      <c r="A62" t="b">
        <f>AND(Bestilling!G82&lt;&gt;"",Bestilling!H82="Norge")</f>
        <v>0</v>
      </c>
      <c r="C62" s="28" t="str">
        <f t="shared" si="13"/>
        <v/>
      </c>
      <c r="D62" s="28" t="str">
        <f t="shared" si="14"/>
        <v/>
      </c>
      <c r="E62" s="28" t="str">
        <f t="shared" si="15"/>
        <v/>
      </c>
      <c r="F62" s="28" t="str">
        <f t="shared" si="16"/>
        <v/>
      </c>
      <c r="G62" s="28" t="str">
        <f t="shared" si="17"/>
        <v/>
      </c>
      <c r="H62" s="28"/>
      <c r="I62" s="28" t="str">
        <f t="shared" si="18"/>
        <v/>
      </c>
      <c r="J62" s="28" t="str">
        <f t="shared" si="19"/>
        <v/>
      </c>
      <c r="K62" s="28" t="str">
        <f t="shared" si="20"/>
        <v/>
      </c>
      <c r="L62" s="28" t="str">
        <f t="shared" si="21"/>
        <v/>
      </c>
      <c r="M62" s="28" t="str">
        <f>SUBSTITUTE(IF(ISBLANK(Bestilling!U82),Bestilling!T82,Bestilling!U82)&amp;"",",",".")</f>
        <v/>
      </c>
      <c r="N62" s="28" t="str">
        <f>IF(ISBLANK(Bestilling!C82),Bestilling!D82,Bestilling!C82)&amp;""</f>
        <v/>
      </c>
      <c r="O62" s="28" t="str">
        <f>Bestilling!D82&amp;""</f>
        <v/>
      </c>
      <c r="P62" s="28" t="str">
        <f>Bestilling!E82&amp;""</f>
        <v/>
      </c>
      <c r="Q62" s="28" t="str">
        <f>TEXT(Bestilling!F82,"0000")&amp;""</f>
        <v>0000</v>
      </c>
      <c r="R62" s="28" t="str">
        <f>Bestilling!G82&amp;""</f>
        <v/>
      </c>
      <c r="S62" s="29" t="str">
        <f>TEXT(Bestilling!I82,"dd.mm.åååå")&amp;""</f>
        <v>00.01.1900</v>
      </c>
      <c r="T62" s="28" t="str">
        <f>IF(NOT(ISBLANK(Bestilling!D82)),"FØR KL 15","")</f>
        <v/>
      </c>
      <c r="U62" s="28" t="str">
        <f>Bestilling!J82&amp;""</f>
        <v/>
      </c>
      <c r="V62" s="28" t="str">
        <f>_xlfn.XLOOKUP(Bestilling!K82,tblProdukter[Produkt],tblProdukter[Varenr],"",0)&amp;""</f>
        <v/>
      </c>
      <c r="W62" s="28" t="str">
        <f t="shared" si="10"/>
        <v/>
      </c>
      <c r="X62" s="28"/>
      <c r="Y62" s="28" t="str">
        <f>SUBSTITUTE(Bestilling!L82&amp;"",",",".")</f>
        <v>0</v>
      </c>
      <c r="Z62" s="28" t="str">
        <f>SUBSTITUTE(TEXT(Bestilling!S82*100,"0,00")&amp;"",",",".")</f>
        <v>0.00</v>
      </c>
      <c r="AA62" s="28" t="str">
        <f>_xlfn.XLOOKUP("Kort",tblTilleggsvarerKort[Tilleggsvare],tblTilleggsvarerKort[Varenr],"",0)&amp;""</f>
        <v>111001</v>
      </c>
      <c r="AB62" s="28">
        <f t="shared" si="12"/>
        <v>1</v>
      </c>
      <c r="AC62" s="28" t="str">
        <f>SUBSTITUTE(_xlfn.XLOOKUP("Kort",tblTilleggsvarerKort[Tilleggsvare],tblTilleggsvarerKort[Pris inkl. MVA],"",0,1)&amp;"",",",".")</f>
        <v>20</v>
      </c>
      <c r="AD62" s="28" t="str">
        <f>_xlfn.XLOOKUP(Bestilling!O82,tblTilleggsvarer[Tilleggsvare],tblTilleggsvarer[Varenr],"",0)&amp;""</f>
        <v/>
      </c>
      <c r="AE62" s="28" t="str">
        <f t="shared" si="9"/>
        <v/>
      </c>
      <c r="AF62" s="28" t="str">
        <f>SUBSTITUTE(Bestilling!P82&amp;"",",",".")&amp;""</f>
        <v/>
      </c>
      <c r="AG62" s="28" t="str">
        <f>_xlfn.XLOOKUP(Bestilling!Q82,tblTilleggsvarer[Tilleggsvare],tblTilleggsvarer[Varenr],"",0)&amp;""</f>
        <v/>
      </c>
      <c r="AH62" s="28" t="str">
        <f t="shared" si="11"/>
        <v/>
      </c>
      <c r="AI62" s="28" t="str">
        <f>SUBSTITUTE(Bestilling!R82&amp;"",",",".")&amp;""</f>
        <v/>
      </c>
      <c r="AJ62" s="28" t="str">
        <f>IF(Bestilling!M82="Ja",1,"")&amp;""</f>
        <v/>
      </c>
      <c r="AK62" s="28"/>
      <c r="AL62" s="28" t="str">
        <f>TRIM(Bestilling!N82&amp;"")&amp;""</f>
        <v/>
      </c>
      <c r="AM62" s="28" t="str">
        <f>IF(ISBLANK(Bestilling!J82),"Kunden kan ikke utlevere mottakers tlf. nr.","")&amp;""</f>
        <v>Kunden kan ikke utlevere mottakers tlf. nr.</v>
      </c>
      <c r="AN62" s="28"/>
    </row>
    <row r="63" spans="1:40" x14ac:dyDescent="0.25">
      <c r="A63" t="b">
        <f>AND(Bestilling!G83&lt;&gt;"",Bestilling!H83="Norge")</f>
        <v>0</v>
      </c>
      <c r="C63" s="28" t="str">
        <f t="shared" si="13"/>
        <v/>
      </c>
      <c r="D63" s="28" t="str">
        <f t="shared" si="14"/>
        <v/>
      </c>
      <c r="E63" s="28" t="str">
        <f t="shared" si="15"/>
        <v/>
      </c>
      <c r="F63" s="28" t="str">
        <f t="shared" si="16"/>
        <v/>
      </c>
      <c r="G63" s="28" t="str">
        <f t="shared" si="17"/>
        <v/>
      </c>
      <c r="H63" s="28"/>
      <c r="I63" s="28" t="str">
        <f t="shared" si="18"/>
        <v/>
      </c>
      <c r="J63" s="28" t="str">
        <f t="shared" si="19"/>
        <v/>
      </c>
      <c r="K63" s="28" t="str">
        <f t="shared" si="20"/>
        <v/>
      </c>
      <c r="L63" s="28" t="str">
        <f t="shared" si="21"/>
        <v/>
      </c>
      <c r="M63" s="28" t="str">
        <f>SUBSTITUTE(IF(ISBLANK(Bestilling!U83),Bestilling!T83,Bestilling!U83)&amp;"",",",".")</f>
        <v/>
      </c>
      <c r="N63" s="28" t="str">
        <f>IF(ISBLANK(Bestilling!C83),Bestilling!D83,Bestilling!C83)&amp;""</f>
        <v/>
      </c>
      <c r="O63" s="28" t="str">
        <f>Bestilling!D83&amp;""</f>
        <v/>
      </c>
      <c r="P63" s="28" t="str">
        <f>Bestilling!E83&amp;""</f>
        <v/>
      </c>
      <c r="Q63" s="28" t="str">
        <f>TEXT(Bestilling!F83,"0000")&amp;""</f>
        <v>0000</v>
      </c>
      <c r="R63" s="28" t="str">
        <f>Bestilling!G83&amp;""</f>
        <v/>
      </c>
      <c r="S63" s="29" t="str">
        <f>TEXT(Bestilling!I83,"dd.mm.åååå")&amp;""</f>
        <v>00.01.1900</v>
      </c>
      <c r="T63" s="28" t="str">
        <f>IF(NOT(ISBLANK(Bestilling!D83)),"FØR KL 15","")</f>
        <v/>
      </c>
      <c r="U63" s="28" t="str">
        <f>Bestilling!J83&amp;""</f>
        <v/>
      </c>
      <c r="V63" s="28" t="str">
        <f>_xlfn.XLOOKUP(Bestilling!K83,tblProdukter[Produkt],tblProdukter[Varenr],"",0)&amp;""</f>
        <v/>
      </c>
      <c r="W63" s="28" t="str">
        <f t="shared" si="10"/>
        <v/>
      </c>
      <c r="X63" s="28"/>
      <c r="Y63" s="28" t="str">
        <f>SUBSTITUTE(Bestilling!L83&amp;"",",",".")</f>
        <v>0</v>
      </c>
      <c r="Z63" s="28" t="str">
        <f>SUBSTITUTE(TEXT(Bestilling!S83*100,"0,00")&amp;"",",",".")</f>
        <v>0.00</v>
      </c>
      <c r="AA63" s="28" t="str">
        <f>_xlfn.XLOOKUP("Kort",tblTilleggsvarerKort[Tilleggsvare],tblTilleggsvarerKort[Varenr],"",0)&amp;""</f>
        <v>111001</v>
      </c>
      <c r="AB63" s="28">
        <f t="shared" si="12"/>
        <v>1</v>
      </c>
      <c r="AC63" s="28" t="str">
        <f>SUBSTITUTE(_xlfn.XLOOKUP("Kort",tblTilleggsvarerKort[Tilleggsvare],tblTilleggsvarerKort[Pris inkl. MVA],"",0,1)&amp;"",",",".")</f>
        <v>20</v>
      </c>
      <c r="AD63" s="28" t="str">
        <f>_xlfn.XLOOKUP(Bestilling!O83,tblTilleggsvarer[Tilleggsvare],tblTilleggsvarer[Varenr],"",0)&amp;""</f>
        <v/>
      </c>
      <c r="AE63" s="28" t="str">
        <f t="shared" si="9"/>
        <v/>
      </c>
      <c r="AF63" s="28" t="str">
        <f>SUBSTITUTE(Bestilling!P83&amp;"",",",".")&amp;""</f>
        <v/>
      </c>
      <c r="AG63" s="28" t="str">
        <f>_xlfn.XLOOKUP(Bestilling!Q83,tblTilleggsvarer[Tilleggsvare],tblTilleggsvarer[Varenr],"",0)&amp;""</f>
        <v/>
      </c>
      <c r="AH63" s="28" t="str">
        <f t="shared" si="11"/>
        <v/>
      </c>
      <c r="AI63" s="28" t="str">
        <f>SUBSTITUTE(Bestilling!R83&amp;"",",",".")&amp;""</f>
        <v/>
      </c>
      <c r="AJ63" s="28" t="str">
        <f>IF(Bestilling!M83="Ja",1,"")&amp;""</f>
        <v/>
      </c>
      <c r="AK63" s="28"/>
      <c r="AL63" s="28" t="str">
        <f>TRIM(Bestilling!N83&amp;"")&amp;""</f>
        <v/>
      </c>
      <c r="AM63" s="28" t="str">
        <f>IF(ISBLANK(Bestilling!J83),"Kunden kan ikke utlevere mottakers tlf. nr.","")&amp;""</f>
        <v>Kunden kan ikke utlevere mottakers tlf. nr.</v>
      </c>
      <c r="AN63" s="28"/>
    </row>
    <row r="64" spans="1:40" x14ac:dyDescent="0.25">
      <c r="A64" t="b">
        <f>AND(Bestilling!G84&lt;&gt;"",Bestilling!H84="Norge")</f>
        <v>0</v>
      </c>
      <c r="C64" s="28" t="str">
        <f t="shared" si="13"/>
        <v/>
      </c>
      <c r="D64" s="28" t="str">
        <f t="shared" si="14"/>
        <v/>
      </c>
      <c r="E64" s="28" t="str">
        <f t="shared" si="15"/>
        <v/>
      </c>
      <c r="F64" s="28" t="str">
        <f t="shared" si="16"/>
        <v/>
      </c>
      <c r="G64" s="28" t="str">
        <f t="shared" si="17"/>
        <v/>
      </c>
      <c r="H64" s="28"/>
      <c r="I64" s="28" t="str">
        <f t="shared" si="18"/>
        <v/>
      </c>
      <c r="J64" s="28" t="str">
        <f t="shared" si="19"/>
        <v/>
      </c>
      <c r="K64" s="28" t="str">
        <f t="shared" si="20"/>
        <v/>
      </c>
      <c r="L64" s="28" t="str">
        <f t="shared" si="21"/>
        <v/>
      </c>
      <c r="M64" s="28" t="str">
        <f>SUBSTITUTE(IF(ISBLANK(Bestilling!U84),Bestilling!T84,Bestilling!U84)&amp;"",",",".")</f>
        <v/>
      </c>
      <c r="N64" s="28" t="str">
        <f>IF(ISBLANK(Bestilling!C84),Bestilling!D84,Bestilling!C84)&amp;""</f>
        <v/>
      </c>
      <c r="O64" s="28" t="str">
        <f>Bestilling!D84&amp;""</f>
        <v/>
      </c>
      <c r="P64" s="28" t="str">
        <f>Bestilling!E84&amp;""</f>
        <v/>
      </c>
      <c r="Q64" s="28" t="str">
        <f>TEXT(Bestilling!F84,"0000")&amp;""</f>
        <v>0000</v>
      </c>
      <c r="R64" s="28" t="str">
        <f>Bestilling!G84&amp;""</f>
        <v/>
      </c>
      <c r="S64" s="29" t="str">
        <f>TEXT(Bestilling!I84,"dd.mm.åååå")&amp;""</f>
        <v>00.01.1900</v>
      </c>
      <c r="T64" s="28" t="str">
        <f>IF(NOT(ISBLANK(Bestilling!D84)),"FØR KL 15","")</f>
        <v/>
      </c>
      <c r="U64" s="28" t="str">
        <f>Bestilling!J84&amp;""</f>
        <v/>
      </c>
      <c r="V64" s="28" t="str">
        <f>_xlfn.XLOOKUP(Bestilling!K84,tblProdukter[Produkt],tblProdukter[Varenr],"",0)&amp;""</f>
        <v/>
      </c>
      <c r="W64" s="28" t="str">
        <f t="shared" si="10"/>
        <v/>
      </c>
      <c r="X64" s="28"/>
      <c r="Y64" s="28" t="str">
        <f>SUBSTITUTE(Bestilling!L84&amp;"",",",".")</f>
        <v>0</v>
      </c>
      <c r="Z64" s="28" t="str">
        <f>SUBSTITUTE(TEXT(Bestilling!S84*100,"0,00")&amp;"",",",".")</f>
        <v>0.00</v>
      </c>
      <c r="AA64" s="28" t="str">
        <f>_xlfn.XLOOKUP("Kort",tblTilleggsvarerKort[Tilleggsvare],tblTilleggsvarerKort[Varenr],"",0)&amp;""</f>
        <v>111001</v>
      </c>
      <c r="AB64" s="28">
        <f t="shared" si="12"/>
        <v>1</v>
      </c>
      <c r="AC64" s="28" t="str">
        <f>SUBSTITUTE(_xlfn.XLOOKUP("Kort",tblTilleggsvarerKort[Tilleggsvare],tblTilleggsvarerKort[Pris inkl. MVA],"",0,1)&amp;"",",",".")</f>
        <v>20</v>
      </c>
      <c r="AD64" s="28" t="str">
        <f>_xlfn.XLOOKUP(Bestilling!O84,tblTilleggsvarer[Tilleggsvare],tblTilleggsvarer[Varenr],"",0)&amp;""</f>
        <v/>
      </c>
      <c r="AE64" s="28" t="str">
        <f t="shared" si="9"/>
        <v/>
      </c>
      <c r="AF64" s="28" t="str">
        <f>SUBSTITUTE(Bestilling!P84&amp;"",",",".")&amp;""</f>
        <v/>
      </c>
      <c r="AG64" s="28" t="str">
        <f>_xlfn.XLOOKUP(Bestilling!Q84,tblTilleggsvarer[Tilleggsvare],tblTilleggsvarer[Varenr],"",0)&amp;""</f>
        <v/>
      </c>
      <c r="AH64" s="28" t="str">
        <f t="shared" si="11"/>
        <v/>
      </c>
      <c r="AI64" s="28" t="str">
        <f>SUBSTITUTE(Bestilling!R84&amp;"",",",".")&amp;""</f>
        <v/>
      </c>
      <c r="AJ64" s="28" t="str">
        <f>IF(Bestilling!M84="Ja",1,"")&amp;""</f>
        <v/>
      </c>
      <c r="AK64" s="28"/>
      <c r="AL64" s="28" t="str">
        <f>TRIM(Bestilling!N84&amp;"")&amp;""</f>
        <v/>
      </c>
      <c r="AM64" s="28" t="str">
        <f>IF(ISBLANK(Bestilling!J84),"Kunden kan ikke utlevere mottakers tlf. nr.","")&amp;""</f>
        <v>Kunden kan ikke utlevere mottakers tlf. nr.</v>
      </c>
      <c r="AN64" s="28"/>
    </row>
    <row r="65" spans="1:40" x14ac:dyDescent="0.25">
      <c r="A65" t="b">
        <f>AND(Bestilling!G85&lt;&gt;"",Bestilling!H85="Norge")</f>
        <v>0</v>
      </c>
      <c r="C65" s="28" t="str">
        <f t="shared" si="13"/>
        <v/>
      </c>
      <c r="D65" s="28" t="str">
        <f t="shared" si="14"/>
        <v/>
      </c>
      <c r="E65" s="28" t="str">
        <f t="shared" si="15"/>
        <v/>
      </c>
      <c r="F65" s="28" t="str">
        <f t="shared" si="16"/>
        <v/>
      </c>
      <c r="G65" s="28" t="str">
        <f t="shared" si="17"/>
        <v/>
      </c>
      <c r="H65" s="28"/>
      <c r="I65" s="28" t="str">
        <f t="shared" si="18"/>
        <v/>
      </c>
      <c r="J65" s="28" t="str">
        <f t="shared" si="19"/>
        <v/>
      </c>
      <c r="K65" s="28" t="str">
        <f t="shared" si="20"/>
        <v/>
      </c>
      <c r="L65" s="28" t="str">
        <f t="shared" si="21"/>
        <v/>
      </c>
      <c r="M65" s="28" t="str">
        <f>SUBSTITUTE(IF(ISBLANK(Bestilling!U85),Bestilling!T85,Bestilling!U85)&amp;"",",",".")</f>
        <v/>
      </c>
      <c r="N65" s="28" t="str">
        <f>IF(ISBLANK(Bestilling!C85),Bestilling!D85,Bestilling!C85)&amp;""</f>
        <v/>
      </c>
      <c r="O65" s="28" t="str">
        <f>Bestilling!D85&amp;""</f>
        <v/>
      </c>
      <c r="P65" s="28" t="str">
        <f>Bestilling!E85&amp;""</f>
        <v/>
      </c>
      <c r="Q65" s="28" t="str">
        <f>TEXT(Bestilling!F85,"0000")&amp;""</f>
        <v>0000</v>
      </c>
      <c r="R65" s="28" t="str">
        <f>Bestilling!G85&amp;""</f>
        <v/>
      </c>
      <c r="S65" s="29" t="str">
        <f>TEXT(Bestilling!I85,"dd.mm.åååå")&amp;""</f>
        <v>00.01.1900</v>
      </c>
      <c r="T65" s="28" t="str">
        <f>IF(NOT(ISBLANK(Bestilling!D85)),"FØR KL 15","")</f>
        <v/>
      </c>
      <c r="U65" s="28" t="str">
        <f>Bestilling!J85&amp;""</f>
        <v/>
      </c>
      <c r="V65" s="28" t="str">
        <f>_xlfn.XLOOKUP(Bestilling!K85,tblProdukter[Produkt],tblProdukter[Varenr],"",0)&amp;""</f>
        <v/>
      </c>
      <c r="W65" s="28" t="str">
        <f t="shared" si="10"/>
        <v/>
      </c>
      <c r="X65" s="28"/>
      <c r="Y65" s="28" t="str">
        <f>SUBSTITUTE(Bestilling!L85&amp;"",",",".")</f>
        <v>0</v>
      </c>
      <c r="Z65" s="28" t="str">
        <f>SUBSTITUTE(TEXT(Bestilling!S85*100,"0,00")&amp;"",",",".")</f>
        <v>0.00</v>
      </c>
      <c r="AA65" s="28" t="str">
        <f>_xlfn.XLOOKUP("Kort",tblTilleggsvarerKort[Tilleggsvare],tblTilleggsvarerKort[Varenr],"",0)&amp;""</f>
        <v>111001</v>
      </c>
      <c r="AB65" s="28">
        <f t="shared" si="12"/>
        <v>1</v>
      </c>
      <c r="AC65" s="28" t="str">
        <f>SUBSTITUTE(_xlfn.XLOOKUP("Kort",tblTilleggsvarerKort[Tilleggsvare],tblTilleggsvarerKort[Pris inkl. MVA],"",0,1)&amp;"",",",".")</f>
        <v>20</v>
      </c>
      <c r="AD65" s="28" t="str">
        <f>_xlfn.XLOOKUP(Bestilling!O85,tblTilleggsvarer[Tilleggsvare],tblTilleggsvarer[Varenr],"",0)&amp;""</f>
        <v/>
      </c>
      <c r="AE65" s="28" t="str">
        <f t="shared" si="9"/>
        <v/>
      </c>
      <c r="AF65" s="28" t="str">
        <f>SUBSTITUTE(Bestilling!P85&amp;"",",",".")&amp;""</f>
        <v/>
      </c>
      <c r="AG65" s="28" t="str">
        <f>_xlfn.XLOOKUP(Bestilling!Q85,tblTilleggsvarer[Tilleggsvare],tblTilleggsvarer[Varenr],"",0)&amp;""</f>
        <v/>
      </c>
      <c r="AH65" s="28" t="str">
        <f t="shared" si="11"/>
        <v/>
      </c>
      <c r="AI65" s="28" t="str">
        <f>SUBSTITUTE(Bestilling!R85&amp;"",",",".")&amp;""</f>
        <v/>
      </c>
      <c r="AJ65" s="28" t="str">
        <f>IF(Bestilling!M85="Ja",1,"")&amp;""</f>
        <v/>
      </c>
      <c r="AK65" s="28"/>
      <c r="AL65" s="28" t="str">
        <f>TRIM(Bestilling!N85&amp;"")&amp;""</f>
        <v/>
      </c>
      <c r="AM65" s="28" t="str">
        <f>IF(ISBLANK(Bestilling!J85),"Kunden kan ikke utlevere mottakers tlf. nr.","")&amp;""</f>
        <v>Kunden kan ikke utlevere mottakers tlf. nr.</v>
      </c>
      <c r="AN65" s="28"/>
    </row>
    <row r="66" spans="1:40" x14ac:dyDescent="0.25">
      <c r="A66" t="b">
        <f>AND(Bestilling!G86&lt;&gt;"",Bestilling!H86="Norge")</f>
        <v>0</v>
      </c>
      <c r="C66" s="28" t="str">
        <f t="shared" ref="C66:C97" si="22">Kundenummer&amp;""</f>
        <v/>
      </c>
      <c r="D66" s="28" t="str">
        <f t="shared" ref="D66:D97" si="23">Firmanavn&amp;""</f>
        <v/>
      </c>
      <c r="E66" s="28" t="str">
        <f t="shared" ref="E66:E97" si="24">Bestiller&amp;""</f>
        <v/>
      </c>
      <c r="F66" s="28" t="str">
        <f t="shared" ref="F66:F97" si="25">FakturaMerking&amp;""</f>
        <v/>
      </c>
      <c r="G66" s="28" t="str">
        <f t="shared" ref="G66:G97" si="26">FakturaAdresse&amp;""</f>
        <v/>
      </c>
      <c r="H66" s="28"/>
      <c r="I66" s="28" t="str">
        <f t="shared" ref="I66:I97" si="27">PostNr&amp;""</f>
        <v/>
      </c>
      <c r="J66" s="28" t="str">
        <f t="shared" ref="J66:J97" si="28">PostSted&amp;""</f>
        <v/>
      </c>
      <c r="K66" s="28" t="str">
        <f t="shared" ref="K66:K97" si="29">Telefon&amp;""</f>
        <v/>
      </c>
      <c r="L66" s="28" t="str">
        <f t="shared" ref="L66:L97" si="30">EPost&amp;""</f>
        <v/>
      </c>
      <c r="M66" s="28" t="str">
        <f>SUBSTITUTE(IF(ISBLANK(Bestilling!U86),Bestilling!T86,Bestilling!U86)&amp;"",",",".")</f>
        <v/>
      </c>
      <c r="N66" s="28" t="str">
        <f>IF(ISBLANK(Bestilling!C86),Bestilling!D86,Bestilling!C86)&amp;""</f>
        <v/>
      </c>
      <c r="O66" s="28" t="str">
        <f>Bestilling!D86&amp;""</f>
        <v/>
      </c>
      <c r="P66" s="28" t="str">
        <f>Bestilling!E86&amp;""</f>
        <v/>
      </c>
      <c r="Q66" s="28" t="str">
        <f>TEXT(Bestilling!F86,"0000")&amp;""</f>
        <v>0000</v>
      </c>
      <c r="R66" s="28" t="str">
        <f>Bestilling!G86&amp;""</f>
        <v/>
      </c>
      <c r="S66" s="29" t="str">
        <f>TEXT(Bestilling!I86,"dd.mm.åååå")&amp;""</f>
        <v>00.01.1900</v>
      </c>
      <c r="T66" s="28" t="str">
        <f>IF(NOT(ISBLANK(Bestilling!D86)),"FØR KL 15","")</f>
        <v/>
      </c>
      <c r="U66" s="28" t="str">
        <f>Bestilling!J86&amp;""</f>
        <v/>
      </c>
      <c r="V66" s="28" t="str">
        <f>_xlfn.XLOOKUP(Bestilling!K86,tblProdukter[Produkt],tblProdukter[Varenr],"",0)&amp;""</f>
        <v/>
      </c>
      <c r="W66" s="28" t="str">
        <f t="shared" si="10"/>
        <v/>
      </c>
      <c r="X66" s="28"/>
      <c r="Y66" s="28" t="str">
        <f>SUBSTITUTE(Bestilling!L86&amp;"",",",".")</f>
        <v>0</v>
      </c>
      <c r="Z66" s="28" t="str">
        <f>SUBSTITUTE(TEXT(Bestilling!S86*100,"0,00")&amp;"",",",".")</f>
        <v>0.00</v>
      </c>
      <c r="AA66" s="28" t="str">
        <f>_xlfn.XLOOKUP("Kort",tblTilleggsvarerKort[Tilleggsvare],tblTilleggsvarerKort[Varenr],"",0)&amp;""</f>
        <v>111001</v>
      </c>
      <c r="AB66" s="28">
        <f t="shared" si="12"/>
        <v>1</v>
      </c>
      <c r="AC66" s="28" t="str">
        <f>SUBSTITUTE(_xlfn.XLOOKUP("Kort",tblTilleggsvarerKort[Tilleggsvare],tblTilleggsvarerKort[Pris inkl. MVA],"",0,1)&amp;"",",",".")</f>
        <v>20</v>
      </c>
      <c r="AD66" s="28" t="str">
        <f>_xlfn.XLOOKUP(Bestilling!O86,tblTilleggsvarer[Tilleggsvare],tblTilleggsvarer[Varenr],"",0)&amp;""</f>
        <v/>
      </c>
      <c r="AE66" s="28" t="str">
        <f t="shared" si="9"/>
        <v/>
      </c>
      <c r="AF66" s="28" t="str">
        <f>SUBSTITUTE(Bestilling!P86&amp;"",",",".")&amp;""</f>
        <v/>
      </c>
      <c r="AG66" s="28" t="str">
        <f>_xlfn.XLOOKUP(Bestilling!Q86,tblTilleggsvarer[Tilleggsvare],tblTilleggsvarer[Varenr],"",0)&amp;""</f>
        <v/>
      </c>
      <c r="AH66" s="28" t="str">
        <f t="shared" si="11"/>
        <v/>
      </c>
      <c r="AI66" s="28" t="str">
        <f>SUBSTITUTE(Bestilling!R86&amp;"",",",".")&amp;""</f>
        <v/>
      </c>
      <c r="AJ66" s="28" t="str">
        <f>IF(Bestilling!M86="Ja",1,"")&amp;""</f>
        <v/>
      </c>
      <c r="AK66" s="28"/>
      <c r="AL66" s="28" t="str">
        <f>TRIM(Bestilling!N86&amp;"")&amp;""</f>
        <v/>
      </c>
      <c r="AM66" s="28" t="str">
        <f>IF(ISBLANK(Bestilling!J86),"Kunden kan ikke utlevere mottakers tlf. nr.","")&amp;""</f>
        <v>Kunden kan ikke utlevere mottakers tlf. nr.</v>
      </c>
      <c r="AN66" s="28"/>
    </row>
    <row r="67" spans="1:40" x14ac:dyDescent="0.25">
      <c r="A67" t="b">
        <f>AND(Bestilling!G87&lt;&gt;"",Bestilling!H87="Norge")</f>
        <v>0</v>
      </c>
      <c r="C67" s="28" t="str">
        <f t="shared" si="22"/>
        <v/>
      </c>
      <c r="D67" s="28" t="str">
        <f t="shared" si="23"/>
        <v/>
      </c>
      <c r="E67" s="28" t="str">
        <f t="shared" si="24"/>
        <v/>
      </c>
      <c r="F67" s="28" t="str">
        <f t="shared" si="25"/>
        <v/>
      </c>
      <c r="G67" s="28" t="str">
        <f t="shared" si="26"/>
        <v/>
      </c>
      <c r="H67" s="28"/>
      <c r="I67" s="28" t="str">
        <f t="shared" si="27"/>
        <v/>
      </c>
      <c r="J67" s="28" t="str">
        <f t="shared" si="28"/>
        <v/>
      </c>
      <c r="K67" s="28" t="str">
        <f t="shared" si="29"/>
        <v/>
      </c>
      <c r="L67" s="28" t="str">
        <f t="shared" si="30"/>
        <v/>
      </c>
      <c r="M67" s="28" t="str">
        <f>SUBSTITUTE(IF(ISBLANK(Bestilling!U87),Bestilling!T87,Bestilling!U87)&amp;"",",",".")</f>
        <v/>
      </c>
      <c r="N67" s="28" t="str">
        <f>IF(ISBLANK(Bestilling!C87),Bestilling!D87,Bestilling!C87)&amp;""</f>
        <v/>
      </c>
      <c r="O67" s="28" t="str">
        <f>Bestilling!D87&amp;""</f>
        <v/>
      </c>
      <c r="P67" s="28" t="str">
        <f>Bestilling!E87&amp;""</f>
        <v/>
      </c>
      <c r="Q67" s="28" t="str">
        <f>TEXT(Bestilling!F87,"0000")&amp;""</f>
        <v>0000</v>
      </c>
      <c r="R67" s="28" t="str">
        <f>Bestilling!G87&amp;""</f>
        <v/>
      </c>
      <c r="S67" s="29" t="str">
        <f>TEXT(Bestilling!I87,"dd.mm.åååå")&amp;""</f>
        <v>00.01.1900</v>
      </c>
      <c r="T67" s="28" t="str">
        <f>IF(NOT(ISBLANK(Bestilling!D87)),"FØR KL 15","")</f>
        <v/>
      </c>
      <c r="U67" s="28" t="str">
        <f>Bestilling!J87&amp;""</f>
        <v/>
      </c>
      <c r="V67" s="28" t="str">
        <f>_xlfn.XLOOKUP(Bestilling!K87,tblProdukter[Produkt],tblProdukter[Varenr],"",0)&amp;""</f>
        <v/>
      </c>
      <c r="W67" s="28" t="str">
        <f t="shared" ref="W67:W130" si="31">IF(V67&lt;&gt;"",1,"")</f>
        <v/>
      </c>
      <c r="X67" s="28"/>
      <c r="Y67" s="28" t="str">
        <f>SUBSTITUTE(Bestilling!L87&amp;"",",",".")</f>
        <v>0</v>
      </c>
      <c r="Z67" s="28" t="str">
        <f>SUBSTITUTE(TEXT(Bestilling!S87*100,"0,00")&amp;"",",",".")</f>
        <v>0.00</v>
      </c>
      <c r="AA67" s="28" t="str">
        <f>_xlfn.XLOOKUP("Kort",tblTilleggsvarerKort[Tilleggsvare],tblTilleggsvarerKort[Varenr],"",0)&amp;""</f>
        <v>111001</v>
      </c>
      <c r="AB67" s="28">
        <f t="shared" si="12"/>
        <v>1</v>
      </c>
      <c r="AC67" s="28" t="str">
        <f>SUBSTITUTE(_xlfn.XLOOKUP("Kort",tblTilleggsvarerKort[Tilleggsvare],tblTilleggsvarerKort[Pris inkl. MVA],"",0,1)&amp;"",",",".")</f>
        <v>20</v>
      </c>
      <c r="AD67" s="28" t="str">
        <f>_xlfn.XLOOKUP(Bestilling!O87,tblTilleggsvarer[Tilleggsvare],tblTilleggsvarer[Varenr],"",0)&amp;""</f>
        <v/>
      </c>
      <c r="AE67" s="28" t="str">
        <f t="shared" ref="AE67:AE130" si="32">IF(AD67&lt;&gt;"",1,"")&amp;""</f>
        <v/>
      </c>
      <c r="AF67" s="28" t="str">
        <f>SUBSTITUTE(Bestilling!P87&amp;"",",",".")&amp;""</f>
        <v/>
      </c>
      <c r="AG67" s="28" t="str">
        <f>_xlfn.XLOOKUP(Bestilling!Q87,tblTilleggsvarer[Tilleggsvare],tblTilleggsvarer[Varenr],"",0)&amp;""</f>
        <v/>
      </c>
      <c r="AH67" s="28" t="str">
        <f t="shared" ref="AH67:AH130" si="33">IF(AG67&lt;&gt;"",1,"")&amp;""</f>
        <v/>
      </c>
      <c r="AI67" s="28" t="str">
        <f>SUBSTITUTE(Bestilling!R87&amp;"",",",".")&amp;""</f>
        <v/>
      </c>
      <c r="AJ67" s="28" t="str">
        <f>IF(Bestilling!M87="Ja",1,"")&amp;""</f>
        <v/>
      </c>
      <c r="AK67" s="28"/>
      <c r="AL67" s="28" t="str">
        <f>TRIM(Bestilling!N87&amp;"")&amp;""</f>
        <v/>
      </c>
      <c r="AM67" s="28" t="str">
        <f>IF(ISBLANK(Bestilling!J87),"Kunden kan ikke utlevere mottakers tlf. nr.","")&amp;""</f>
        <v>Kunden kan ikke utlevere mottakers tlf. nr.</v>
      </c>
      <c r="AN67" s="28"/>
    </row>
    <row r="68" spans="1:40" x14ac:dyDescent="0.25">
      <c r="A68" t="b">
        <f>AND(Bestilling!G88&lt;&gt;"",Bestilling!H88="Norge")</f>
        <v>0</v>
      </c>
      <c r="C68" s="28" t="str">
        <f t="shared" si="22"/>
        <v/>
      </c>
      <c r="D68" s="28" t="str">
        <f t="shared" si="23"/>
        <v/>
      </c>
      <c r="E68" s="28" t="str">
        <f t="shared" si="24"/>
        <v/>
      </c>
      <c r="F68" s="28" t="str">
        <f t="shared" si="25"/>
        <v/>
      </c>
      <c r="G68" s="28" t="str">
        <f t="shared" si="26"/>
        <v/>
      </c>
      <c r="H68" s="28"/>
      <c r="I68" s="28" t="str">
        <f t="shared" si="27"/>
        <v/>
      </c>
      <c r="J68" s="28" t="str">
        <f t="shared" si="28"/>
        <v/>
      </c>
      <c r="K68" s="28" t="str">
        <f t="shared" si="29"/>
        <v/>
      </c>
      <c r="L68" s="28" t="str">
        <f t="shared" si="30"/>
        <v/>
      </c>
      <c r="M68" s="28" t="str">
        <f>SUBSTITUTE(IF(ISBLANK(Bestilling!U88),Bestilling!T88,Bestilling!U88)&amp;"",",",".")</f>
        <v/>
      </c>
      <c r="N68" s="28" t="str">
        <f>IF(ISBLANK(Bestilling!C88),Bestilling!D88,Bestilling!C88)&amp;""</f>
        <v/>
      </c>
      <c r="O68" s="28" t="str">
        <f>Bestilling!D88&amp;""</f>
        <v/>
      </c>
      <c r="P68" s="28" t="str">
        <f>Bestilling!E88&amp;""</f>
        <v/>
      </c>
      <c r="Q68" s="28" t="str">
        <f>TEXT(Bestilling!F88,"0000")&amp;""</f>
        <v>0000</v>
      </c>
      <c r="R68" s="28" t="str">
        <f>Bestilling!G88&amp;""</f>
        <v/>
      </c>
      <c r="S68" s="29" t="str">
        <f>TEXT(Bestilling!I88,"dd.mm.åååå")&amp;""</f>
        <v>00.01.1900</v>
      </c>
      <c r="T68" s="28" t="str">
        <f>IF(NOT(ISBLANK(Bestilling!D88)),"FØR KL 15","")</f>
        <v/>
      </c>
      <c r="U68" s="28" t="str">
        <f>Bestilling!J88&amp;""</f>
        <v/>
      </c>
      <c r="V68" s="28" t="str">
        <f>_xlfn.XLOOKUP(Bestilling!K88,tblProdukter[Produkt],tblProdukter[Varenr],"",0)&amp;""</f>
        <v/>
      </c>
      <c r="W68" s="28" t="str">
        <f t="shared" si="31"/>
        <v/>
      </c>
      <c r="X68" s="28"/>
      <c r="Y68" s="28" t="str">
        <f>SUBSTITUTE(Bestilling!L88&amp;"",",",".")</f>
        <v>0</v>
      </c>
      <c r="Z68" s="28" t="str">
        <f>SUBSTITUTE(TEXT(Bestilling!S88*100,"0,00")&amp;"",",",".")</f>
        <v>0.00</v>
      </c>
      <c r="AA68" s="28" t="str">
        <f>_xlfn.XLOOKUP("Kort",tblTilleggsvarerKort[Tilleggsvare],tblTilleggsvarerKort[Varenr],"",0)&amp;""</f>
        <v>111001</v>
      </c>
      <c r="AB68" s="28">
        <f t="shared" si="12"/>
        <v>1</v>
      </c>
      <c r="AC68" s="28" t="str">
        <f>SUBSTITUTE(_xlfn.XLOOKUP("Kort",tblTilleggsvarerKort[Tilleggsvare],tblTilleggsvarerKort[Pris inkl. MVA],"",0,1)&amp;"",",",".")</f>
        <v>20</v>
      </c>
      <c r="AD68" s="28" t="str">
        <f>_xlfn.XLOOKUP(Bestilling!O88,tblTilleggsvarer[Tilleggsvare],tblTilleggsvarer[Varenr],"",0)&amp;""</f>
        <v/>
      </c>
      <c r="AE68" s="28" t="str">
        <f t="shared" si="32"/>
        <v/>
      </c>
      <c r="AF68" s="28" t="str">
        <f>SUBSTITUTE(Bestilling!P88&amp;"",",",".")&amp;""</f>
        <v/>
      </c>
      <c r="AG68" s="28" t="str">
        <f>_xlfn.XLOOKUP(Bestilling!Q88,tblTilleggsvarer[Tilleggsvare],tblTilleggsvarer[Varenr],"",0)&amp;""</f>
        <v/>
      </c>
      <c r="AH68" s="28" t="str">
        <f t="shared" si="33"/>
        <v/>
      </c>
      <c r="AI68" s="28" t="str">
        <f>SUBSTITUTE(Bestilling!R88&amp;"",",",".")&amp;""</f>
        <v/>
      </c>
      <c r="AJ68" s="28" t="str">
        <f>IF(Bestilling!M88="Ja",1,"")&amp;""</f>
        <v/>
      </c>
      <c r="AK68" s="28"/>
      <c r="AL68" s="28" t="str">
        <f>TRIM(Bestilling!N88&amp;"")&amp;""</f>
        <v/>
      </c>
      <c r="AM68" s="28" t="str">
        <f>IF(ISBLANK(Bestilling!J88),"Kunden kan ikke utlevere mottakers tlf. nr.","")&amp;""</f>
        <v>Kunden kan ikke utlevere mottakers tlf. nr.</v>
      </c>
      <c r="AN68" s="28"/>
    </row>
    <row r="69" spans="1:40" x14ac:dyDescent="0.25">
      <c r="A69" t="b">
        <f>AND(Bestilling!G89&lt;&gt;"",Bestilling!H89="Norge")</f>
        <v>0</v>
      </c>
      <c r="C69" s="28" t="str">
        <f t="shared" si="22"/>
        <v/>
      </c>
      <c r="D69" s="28" t="str">
        <f t="shared" si="23"/>
        <v/>
      </c>
      <c r="E69" s="28" t="str">
        <f t="shared" si="24"/>
        <v/>
      </c>
      <c r="F69" s="28" t="str">
        <f t="shared" si="25"/>
        <v/>
      </c>
      <c r="G69" s="28" t="str">
        <f t="shared" si="26"/>
        <v/>
      </c>
      <c r="H69" s="28"/>
      <c r="I69" s="28" t="str">
        <f t="shared" si="27"/>
        <v/>
      </c>
      <c r="J69" s="28" t="str">
        <f t="shared" si="28"/>
        <v/>
      </c>
      <c r="K69" s="28" t="str">
        <f t="shared" si="29"/>
        <v/>
      </c>
      <c r="L69" s="28" t="str">
        <f t="shared" si="30"/>
        <v/>
      </c>
      <c r="M69" s="28" t="str">
        <f>SUBSTITUTE(IF(ISBLANK(Bestilling!U89),Bestilling!T89,Bestilling!U89)&amp;"",",",".")</f>
        <v/>
      </c>
      <c r="N69" s="28" t="str">
        <f>IF(ISBLANK(Bestilling!C89),Bestilling!D89,Bestilling!C89)&amp;""</f>
        <v/>
      </c>
      <c r="O69" s="28" t="str">
        <f>Bestilling!D89&amp;""</f>
        <v/>
      </c>
      <c r="P69" s="28" t="str">
        <f>Bestilling!E89&amp;""</f>
        <v/>
      </c>
      <c r="Q69" s="28" t="str">
        <f>TEXT(Bestilling!F89,"0000")&amp;""</f>
        <v>0000</v>
      </c>
      <c r="R69" s="28" t="str">
        <f>Bestilling!G89&amp;""</f>
        <v/>
      </c>
      <c r="S69" s="29" t="str">
        <f>TEXT(Bestilling!I89,"dd.mm.åååå")&amp;""</f>
        <v>00.01.1900</v>
      </c>
      <c r="T69" s="28" t="str">
        <f>IF(NOT(ISBLANK(Bestilling!D89)),"FØR KL 15","")</f>
        <v/>
      </c>
      <c r="U69" s="28" t="str">
        <f>Bestilling!J89&amp;""</f>
        <v/>
      </c>
      <c r="V69" s="28" t="str">
        <f>_xlfn.XLOOKUP(Bestilling!K89,tblProdukter[Produkt],tblProdukter[Varenr],"",0)&amp;""</f>
        <v/>
      </c>
      <c r="W69" s="28" t="str">
        <f t="shared" si="31"/>
        <v/>
      </c>
      <c r="X69" s="28"/>
      <c r="Y69" s="28" t="str">
        <f>SUBSTITUTE(Bestilling!L89&amp;"",",",".")</f>
        <v>0</v>
      </c>
      <c r="Z69" s="28" t="str">
        <f>SUBSTITUTE(TEXT(Bestilling!S89*100,"0,00")&amp;"",",",".")</f>
        <v>0.00</v>
      </c>
      <c r="AA69" s="28" t="str">
        <f>_xlfn.XLOOKUP("Kort",tblTilleggsvarerKort[Tilleggsvare],tblTilleggsvarerKort[Varenr],"",0)&amp;""</f>
        <v>111001</v>
      </c>
      <c r="AB69" s="28">
        <f t="shared" si="12"/>
        <v>1</v>
      </c>
      <c r="AC69" s="28" t="str">
        <f>SUBSTITUTE(_xlfn.XLOOKUP("Kort",tblTilleggsvarerKort[Tilleggsvare],tblTilleggsvarerKort[Pris inkl. MVA],"",0,1)&amp;"",",",".")</f>
        <v>20</v>
      </c>
      <c r="AD69" s="28" t="str">
        <f>_xlfn.XLOOKUP(Bestilling!O89,tblTilleggsvarer[Tilleggsvare],tblTilleggsvarer[Varenr],"",0)&amp;""</f>
        <v/>
      </c>
      <c r="AE69" s="28" t="str">
        <f t="shared" si="32"/>
        <v/>
      </c>
      <c r="AF69" s="28" t="str">
        <f>SUBSTITUTE(Bestilling!P89&amp;"",",",".")&amp;""</f>
        <v/>
      </c>
      <c r="AG69" s="28" t="str">
        <f>_xlfn.XLOOKUP(Bestilling!Q89,tblTilleggsvarer[Tilleggsvare],tblTilleggsvarer[Varenr],"",0)&amp;""</f>
        <v/>
      </c>
      <c r="AH69" s="28" t="str">
        <f t="shared" si="33"/>
        <v/>
      </c>
      <c r="AI69" s="28" t="str">
        <f>SUBSTITUTE(Bestilling!R89&amp;"",",",".")&amp;""</f>
        <v/>
      </c>
      <c r="AJ69" s="28" t="str">
        <f>IF(Bestilling!M89="Ja",1,"")&amp;""</f>
        <v/>
      </c>
      <c r="AK69" s="28"/>
      <c r="AL69" s="28" t="str">
        <f>TRIM(Bestilling!N89&amp;"")&amp;""</f>
        <v/>
      </c>
      <c r="AM69" s="28" t="str">
        <f>IF(ISBLANK(Bestilling!J89),"Kunden kan ikke utlevere mottakers tlf. nr.","")&amp;""</f>
        <v>Kunden kan ikke utlevere mottakers tlf. nr.</v>
      </c>
      <c r="AN69" s="28"/>
    </row>
    <row r="70" spans="1:40" x14ac:dyDescent="0.25">
      <c r="A70" t="b">
        <f>AND(Bestilling!G90&lt;&gt;"",Bestilling!H90="Norge")</f>
        <v>0</v>
      </c>
      <c r="C70" s="28" t="str">
        <f t="shared" si="22"/>
        <v/>
      </c>
      <c r="D70" s="28" t="str">
        <f t="shared" si="23"/>
        <v/>
      </c>
      <c r="E70" s="28" t="str">
        <f t="shared" si="24"/>
        <v/>
      </c>
      <c r="F70" s="28" t="str">
        <f t="shared" si="25"/>
        <v/>
      </c>
      <c r="G70" s="28" t="str">
        <f t="shared" si="26"/>
        <v/>
      </c>
      <c r="H70" s="28"/>
      <c r="I70" s="28" t="str">
        <f t="shared" si="27"/>
        <v/>
      </c>
      <c r="J70" s="28" t="str">
        <f t="shared" si="28"/>
        <v/>
      </c>
      <c r="K70" s="28" t="str">
        <f t="shared" si="29"/>
        <v/>
      </c>
      <c r="L70" s="28" t="str">
        <f t="shared" si="30"/>
        <v/>
      </c>
      <c r="M70" s="28" t="str">
        <f>SUBSTITUTE(IF(ISBLANK(Bestilling!U90),Bestilling!T90,Bestilling!U90)&amp;"",",",".")</f>
        <v/>
      </c>
      <c r="N70" s="28" t="str">
        <f>IF(ISBLANK(Bestilling!C90),Bestilling!D90,Bestilling!C90)&amp;""</f>
        <v/>
      </c>
      <c r="O70" s="28" t="str">
        <f>Bestilling!D90&amp;""</f>
        <v/>
      </c>
      <c r="P70" s="28" t="str">
        <f>Bestilling!E90&amp;""</f>
        <v/>
      </c>
      <c r="Q70" s="28" t="str">
        <f>TEXT(Bestilling!F90,"0000")&amp;""</f>
        <v>0000</v>
      </c>
      <c r="R70" s="28" t="str">
        <f>Bestilling!G90&amp;""</f>
        <v/>
      </c>
      <c r="S70" s="29" t="str">
        <f>TEXT(Bestilling!I90,"dd.mm.åååå")&amp;""</f>
        <v>00.01.1900</v>
      </c>
      <c r="T70" s="28" t="str">
        <f>IF(NOT(ISBLANK(Bestilling!D90)),"FØR KL 15","")</f>
        <v/>
      </c>
      <c r="U70" s="28" t="str">
        <f>Bestilling!J90&amp;""</f>
        <v/>
      </c>
      <c r="V70" s="28" t="str">
        <f>_xlfn.XLOOKUP(Bestilling!K90,tblProdukter[Produkt],tblProdukter[Varenr],"",0)&amp;""</f>
        <v/>
      </c>
      <c r="W70" s="28" t="str">
        <f t="shared" si="31"/>
        <v/>
      </c>
      <c r="X70" s="28"/>
      <c r="Y70" s="28" t="str">
        <f>SUBSTITUTE(Bestilling!L90&amp;"",",",".")</f>
        <v>0</v>
      </c>
      <c r="Z70" s="28" t="str">
        <f>SUBSTITUTE(TEXT(Bestilling!S90*100,"0,00")&amp;"",",",".")</f>
        <v>0.00</v>
      </c>
      <c r="AA70" s="28" t="str">
        <f>_xlfn.XLOOKUP("Kort",tblTilleggsvarerKort[Tilleggsvare],tblTilleggsvarerKort[Varenr],"",0)&amp;""</f>
        <v>111001</v>
      </c>
      <c r="AB70" s="28">
        <f t="shared" ref="AB70:AB133" si="34">IF(AA70&lt;&gt;"",1,"")</f>
        <v>1</v>
      </c>
      <c r="AC70" s="28" t="str">
        <f>SUBSTITUTE(_xlfn.XLOOKUP("Kort",tblTilleggsvarerKort[Tilleggsvare],tblTilleggsvarerKort[Pris inkl. MVA],"",0,1)&amp;"",",",".")</f>
        <v>20</v>
      </c>
      <c r="AD70" s="28" t="str">
        <f>_xlfn.XLOOKUP(Bestilling!O90,tblTilleggsvarer[Tilleggsvare],tblTilleggsvarer[Varenr],"",0)&amp;""</f>
        <v/>
      </c>
      <c r="AE70" s="28" t="str">
        <f t="shared" si="32"/>
        <v/>
      </c>
      <c r="AF70" s="28" t="str">
        <f>SUBSTITUTE(Bestilling!P90&amp;"",",",".")&amp;""</f>
        <v/>
      </c>
      <c r="AG70" s="28" t="str">
        <f>_xlfn.XLOOKUP(Bestilling!Q90,tblTilleggsvarer[Tilleggsvare],tblTilleggsvarer[Varenr],"",0)&amp;""</f>
        <v/>
      </c>
      <c r="AH70" s="28" t="str">
        <f t="shared" si="33"/>
        <v/>
      </c>
      <c r="AI70" s="28" t="str">
        <f>SUBSTITUTE(Bestilling!R90&amp;"",",",".")&amp;""</f>
        <v/>
      </c>
      <c r="AJ70" s="28" t="str">
        <f>IF(Bestilling!M90="Ja",1,"")&amp;""</f>
        <v/>
      </c>
      <c r="AK70" s="28"/>
      <c r="AL70" s="28" t="str">
        <f>TRIM(Bestilling!N90&amp;"")&amp;""</f>
        <v/>
      </c>
      <c r="AM70" s="28" t="str">
        <f>IF(ISBLANK(Bestilling!J90),"Kunden kan ikke utlevere mottakers tlf. nr.","")&amp;""</f>
        <v>Kunden kan ikke utlevere mottakers tlf. nr.</v>
      </c>
      <c r="AN70" s="28"/>
    </row>
    <row r="71" spans="1:40" x14ac:dyDescent="0.25">
      <c r="A71" t="b">
        <f>AND(Bestilling!G91&lt;&gt;"",Bestilling!H91="Norge")</f>
        <v>0</v>
      </c>
      <c r="C71" s="28" t="str">
        <f t="shared" si="22"/>
        <v/>
      </c>
      <c r="D71" s="28" t="str">
        <f t="shared" si="23"/>
        <v/>
      </c>
      <c r="E71" s="28" t="str">
        <f t="shared" si="24"/>
        <v/>
      </c>
      <c r="F71" s="28" t="str">
        <f t="shared" si="25"/>
        <v/>
      </c>
      <c r="G71" s="28" t="str">
        <f t="shared" si="26"/>
        <v/>
      </c>
      <c r="H71" s="28"/>
      <c r="I71" s="28" t="str">
        <f t="shared" si="27"/>
        <v/>
      </c>
      <c r="J71" s="28" t="str">
        <f t="shared" si="28"/>
        <v/>
      </c>
      <c r="K71" s="28" t="str">
        <f t="shared" si="29"/>
        <v/>
      </c>
      <c r="L71" s="28" t="str">
        <f t="shared" si="30"/>
        <v/>
      </c>
      <c r="M71" s="28" t="str">
        <f>SUBSTITUTE(IF(ISBLANK(Bestilling!U91),Bestilling!T91,Bestilling!U91)&amp;"",",",".")</f>
        <v/>
      </c>
      <c r="N71" s="28" t="str">
        <f>IF(ISBLANK(Bestilling!C91),Bestilling!D91,Bestilling!C91)&amp;""</f>
        <v/>
      </c>
      <c r="O71" s="28" t="str">
        <f>Bestilling!D91&amp;""</f>
        <v/>
      </c>
      <c r="P71" s="28" t="str">
        <f>Bestilling!E91&amp;""</f>
        <v/>
      </c>
      <c r="Q71" s="28" t="str">
        <f>TEXT(Bestilling!F91,"0000")&amp;""</f>
        <v>0000</v>
      </c>
      <c r="R71" s="28" t="str">
        <f>Bestilling!G91&amp;""</f>
        <v/>
      </c>
      <c r="S71" s="29" t="str">
        <f>TEXT(Bestilling!I91,"dd.mm.åååå")&amp;""</f>
        <v>00.01.1900</v>
      </c>
      <c r="T71" s="28" t="str">
        <f>IF(NOT(ISBLANK(Bestilling!D91)),"FØR KL 15","")</f>
        <v/>
      </c>
      <c r="U71" s="28" t="str">
        <f>Bestilling!J91&amp;""</f>
        <v/>
      </c>
      <c r="V71" s="28" t="str">
        <f>_xlfn.XLOOKUP(Bestilling!K91,tblProdukter[Produkt],tblProdukter[Varenr],"",0)&amp;""</f>
        <v/>
      </c>
      <c r="W71" s="28" t="str">
        <f t="shared" si="31"/>
        <v/>
      </c>
      <c r="X71" s="28"/>
      <c r="Y71" s="28" t="str">
        <f>SUBSTITUTE(Bestilling!L91&amp;"",",",".")</f>
        <v>0</v>
      </c>
      <c r="Z71" s="28" t="str">
        <f>SUBSTITUTE(TEXT(Bestilling!S91*100,"0,00")&amp;"",",",".")</f>
        <v>0.00</v>
      </c>
      <c r="AA71" s="28" t="str">
        <f>_xlfn.XLOOKUP("Kort",tblTilleggsvarerKort[Tilleggsvare],tblTilleggsvarerKort[Varenr],"",0)&amp;""</f>
        <v>111001</v>
      </c>
      <c r="AB71" s="28">
        <f t="shared" si="34"/>
        <v>1</v>
      </c>
      <c r="AC71" s="28" t="str">
        <f>SUBSTITUTE(_xlfn.XLOOKUP("Kort",tblTilleggsvarerKort[Tilleggsvare],tblTilleggsvarerKort[Pris inkl. MVA],"",0,1)&amp;"",",",".")</f>
        <v>20</v>
      </c>
      <c r="AD71" s="28" t="str">
        <f>_xlfn.XLOOKUP(Bestilling!O91,tblTilleggsvarer[Tilleggsvare],tblTilleggsvarer[Varenr],"",0)&amp;""</f>
        <v/>
      </c>
      <c r="AE71" s="28" t="str">
        <f t="shared" si="32"/>
        <v/>
      </c>
      <c r="AF71" s="28" t="str">
        <f>SUBSTITUTE(Bestilling!P91&amp;"",",",".")&amp;""</f>
        <v/>
      </c>
      <c r="AG71" s="28" t="str">
        <f>_xlfn.XLOOKUP(Bestilling!Q91,tblTilleggsvarer[Tilleggsvare],tblTilleggsvarer[Varenr],"",0)&amp;""</f>
        <v/>
      </c>
      <c r="AH71" s="28" t="str">
        <f t="shared" si="33"/>
        <v/>
      </c>
      <c r="AI71" s="28" t="str">
        <f>SUBSTITUTE(Bestilling!R91&amp;"",",",".")&amp;""</f>
        <v/>
      </c>
      <c r="AJ71" s="28" t="str">
        <f>IF(Bestilling!M91="Ja",1,"")&amp;""</f>
        <v/>
      </c>
      <c r="AK71" s="28"/>
      <c r="AL71" s="28" t="str">
        <f>TRIM(Bestilling!N91&amp;"")&amp;""</f>
        <v/>
      </c>
      <c r="AM71" s="28" t="str">
        <f>IF(ISBLANK(Bestilling!J91),"Kunden kan ikke utlevere mottakers tlf. nr.","")&amp;""</f>
        <v>Kunden kan ikke utlevere mottakers tlf. nr.</v>
      </c>
      <c r="AN71" s="28"/>
    </row>
    <row r="72" spans="1:40" x14ac:dyDescent="0.25">
      <c r="A72" t="b">
        <f>AND(Bestilling!G92&lt;&gt;"",Bestilling!H92="Norge")</f>
        <v>0</v>
      </c>
      <c r="C72" s="28" t="str">
        <f t="shared" si="22"/>
        <v/>
      </c>
      <c r="D72" s="28" t="str">
        <f t="shared" si="23"/>
        <v/>
      </c>
      <c r="E72" s="28" t="str">
        <f t="shared" si="24"/>
        <v/>
      </c>
      <c r="F72" s="28" t="str">
        <f t="shared" si="25"/>
        <v/>
      </c>
      <c r="G72" s="28" t="str">
        <f t="shared" si="26"/>
        <v/>
      </c>
      <c r="H72" s="28"/>
      <c r="I72" s="28" t="str">
        <f t="shared" si="27"/>
        <v/>
      </c>
      <c r="J72" s="28" t="str">
        <f t="shared" si="28"/>
        <v/>
      </c>
      <c r="K72" s="28" t="str">
        <f t="shared" si="29"/>
        <v/>
      </c>
      <c r="L72" s="28" t="str">
        <f t="shared" si="30"/>
        <v/>
      </c>
      <c r="M72" s="28" t="str">
        <f>SUBSTITUTE(IF(ISBLANK(Bestilling!U92),Bestilling!T92,Bestilling!U92)&amp;"",",",".")</f>
        <v/>
      </c>
      <c r="N72" s="28" t="str">
        <f>IF(ISBLANK(Bestilling!C92),Bestilling!D92,Bestilling!C92)&amp;""</f>
        <v/>
      </c>
      <c r="O72" s="28" t="str">
        <f>Bestilling!D92&amp;""</f>
        <v/>
      </c>
      <c r="P72" s="28" t="str">
        <f>Bestilling!E92&amp;""</f>
        <v/>
      </c>
      <c r="Q72" s="28" t="str">
        <f>TEXT(Bestilling!F92,"0000")&amp;""</f>
        <v>0000</v>
      </c>
      <c r="R72" s="28" t="str">
        <f>Bestilling!G92&amp;""</f>
        <v/>
      </c>
      <c r="S72" s="29" t="str">
        <f>TEXT(Bestilling!I92,"dd.mm.åååå")&amp;""</f>
        <v>00.01.1900</v>
      </c>
      <c r="T72" s="28" t="str">
        <f>IF(NOT(ISBLANK(Bestilling!D92)),"FØR KL 15","")</f>
        <v/>
      </c>
      <c r="U72" s="28" t="str">
        <f>Bestilling!J92&amp;""</f>
        <v/>
      </c>
      <c r="V72" s="28" t="str">
        <f>_xlfn.XLOOKUP(Bestilling!K92,tblProdukter[Produkt],tblProdukter[Varenr],"",0)&amp;""</f>
        <v/>
      </c>
      <c r="W72" s="28" t="str">
        <f t="shared" si="31"/>
        <v/>
      </c>
      <c r="X72" s="28"/>
      <c r="Y72" s="28" t="str">
        <f>SUBSTITUTE(Bestilling!L92&amp;"",",",".")</f>
        <v>0</v>
      </c>
      <c r="Z72" s="28" t="str">
        <f>SUBSTITUTE(TEXT(Bestilling!S92*100,"0,00")&amp;"",",",".")</f>
        <v>0.00</v>
      </c>
      <c r="AA72" s="28" t="str">
        <f>_xlfn.XLOOKUP("Kort",tblTilleggsvarerKort[Tilleggsvare],tblTilleggsvarerKort[Varenr],"",0)&amp;""</f>
        <v>111001</v>
      </c>
      <c r="AB72" s="28">
        <f t="shared" si="34"/>
        <v>1</v>
      </c>
      <c r="AC72" s="28" t="str">
        <f>SUBSTITUTE(_xlfn.XLOOKUP("Kort",tblTilleggsvarerKort[Tilleggsvare],tblTilleggsvarerKort[Pris inkl. MVA],"",0,1)&amp;"",",",".")</f>
        <v>20</v>
      </c>
      <c r="AD72" s="28" t="str">
        <f>_xlfn.XLOOKUP(Bestilling!O92,tblTilleggsvarer[Tilleggsvare],tblTilleggsvarer[Varenr],"",0)&amp;""</f>
        <v/>
      </c>
      <c r="AE72" s="28" t="str">
        <f t="shared" si="32"/>
        <v/>
      </c>
      <c r="AF72" s="28" t="str">
        <f>SUBSTITUTE(Bestilling!P92&amp;"",",",".")&amp;""</f>
        <v/>
      </c>
      <c r="AG72" s="28" t="str">
        <f>_xlfn.XLOOKUP(Bestilling!Q92,tblTilleggsvarer[Tilleggsvare],tblTilleggsvarer[Varenr],"",0)&amp;""</f>
        <v/>
      </c>
      <c r="AH72" s="28" t="str">
        <f t="shared" si="33"/>
        <v/>
      </c>
      <c r="AI72" s="28" t="str">
        <f>SUBSTITUTE(Bestilling!R92&amp;"",",",".")&amp;""</f>
        <v/>
      </c>
      <c r="AJ72" s="28" t="str">
        <f>IF(Bestilling!M92="Ja",1,"")&amp;""</f>
        <v/>
      </c>
      <c r="AK72" s="28"/>
      <c r="AL72" s="28" t="str">
        <f>TRIM(Bestilling!N92&amp;"")&amp;""</f>
        <v/>
      </c>
      <c r="AM72" s="28" t="str">
        <f>IF(ISBLANK(Bestilling!J92),"Kunden kan ikke utlevere mottakers tlf. nr.","")&amp;""</f>
        <v>Kunden kan ikke utlevere mottakers tlf. nr.</v>
      </c>
      <c r="AN72" s="28"/>
    </row>
    <row r="73" spans="1:40" x14ac:dyDescent="0.25">
      <c r="A73" t="b">
        <f>AND(Bestilling!G93&lt;&gt;"",Bestilling!H93="Norge")</f>
        <v>0</v>
      </c>
      <c r="C73" s="28" t="str">
        <f t="shared" si="22"/>
        <v/>
      </c>
      <c r="D73" s="28" t="str">
        <f t="shared" si="23"/>
        <v/>
      </c>
      <c r="E73" s="28" t="str">
        <f t="shared" si="24"/>
        <v/>
      </c>
      <c r="F73" s="28" t="str">
        <f t="shared" si="25"/>
        <v/>
      </c>
      <c r="G73" s="28" t="str">
        <f t="shared" si="26"/>
        <v/>
      </c>
      <c r="H73" s="28"/>
      <c r="I73" s="28" t="str">
        <f t="shared" si="27"/>
        <v/>
      </c>
      <c r="J73" s="28" t="str">
        <f t="shared" si="28"/>
        <v/>
      </c>
      <c r="K73" s="28" t="str">
        <f t="shared" si="29"/>
        <v/>
      </c>
      <c r="L73" s="28" t="str">
        <f t="shared" si="30"/>
        <v/>
      </c>
      <c r="M73" s="28" t="str">
        <f>SUBSTITUTE(IF(ISBLANK(Bestilling!U93),Bestilling!T93,Bestilling!U93)&amp;"",",",".")</f>
        <v/>
      </c>
      <c r="N73" s="28" t="str">
        <f>IF(ISBLANK(Bestilling!C93),Bestilling!D93,Bestilling!C93)&amp;""</f>
        <v/>
      </c>
      <c r="O73" s="28" t="str">
        <f>Bestilling!D93&amp;""</f>
        <v/>
      </c>
      <c r="P73" s="28" t="str">
        <f>Bestilling!E93&amp;""</f>
        <v/>
      </c>
      <c r="Q73" s="28" t="str">
        <f>TEXT(Bestilling!F93,"0000")&amp;""</f>
        <v>0000</v>
      </c>
      <c r="R73" s="28" t="str">
        <f>Bestilling!G93&amp;""</f>
        <v/>
      </c>
      <c r="S73" s="29" t="str">
        <f>TEXT(Bestilling!I93,"dd.mm.åååå")&amp;""</f>
        <v>00.01.1900</v>
      </c>
      <c r="T73" s="28" t="str">
        <f>IF(NOT(ISBLANK(Bestilling!D93)),"FØR KL 15","")</f>
        <v/>
      </c>
      <c r="U73" s="28" t="str">
        <f>Bestilling!J93&amp;""</f>
        <v/>
      </c>
      <c r="V73" s="28" t="str">
        <f>_xlfn.XLOOKUP(Bestilling!K93,tblProdukter[Produkt],tblProdukter[Varenr],"",0)&amp;""</f>
        <v/>
      </c>
      <c r="W73" s="28" t="str">
        <f t="shared" si="31"/>
        <v/>
      </c>
      <c r="X73" s="28"/>
      <c r="Y73" s="28" t="str">
        <f>SUBSTITUTE(Bestilling!L93&amp;"",",",".")</f>
        <v>0</v>
      </c>
      <c r="Z73" s="28" t="str">
        <f>SUBSTITUTE(TEXT(Bestilling!S93*100,"0,00")&amp;"",",",".")</f>
        <v>0.00</v>
      </c>
      <c r="AA73" s="28" t="str">
        <f>_xlfn.XLOOKUP("Kort",tblTilleggsvarerKort[Tilleggsvare],tblTilleggsvarerKort[Varenr],"",0)&amp;""</f>
        <v>111001</v>
      </c>
      <c r="AB73" s="28">
        <f t="shared" si="34"/>
        <v>1</v>
      </c>
      <c r="AC73" s="28" t="str">
        <f>SUBSTITUTE(_xlfn.XLOOKUP("Kort",tblTilleggsvarerKort[Tilleggsvare],tblTilleggsvarerKort[Pris inkl. MVA],"",0,1)&amp;"",",",".")</f>
        <v>20</v>
      </c>
      <c r="AD73" s="28" t="str">
        <f>_xlfn.XLOOKUP(Bestilling!O93,tblTilleggsvarer[Tilleggsvare],tblTilleggsvarer[Varenr],"",0)&amp;""</f>
        <v/>
      </c>
      <c r="AE73" s="28" t="str">
        <f t="shared" si="32"/>
        <v/>
      </c>
      <c r="AF73" s="28" t="str">
        <f>SUBSTITUTE(Bestilling!P93&amp;"",",",".")&amp;""</f>
        <v/>
      </c>
      <c r="AG73" s="28" t="str">
        <f>_xlfn.XLOOKUP(Bestilling!Q93,tblTilleggsvarer[Tilleggsvare],tblTilleggsvarer[Varenr],"",0)&amp;""</f>
        <v/>
      </c>
      <c r="AH73" s="28" t="str">
        <f t="shared" si="33"/>
        <v/>
      </c>
      <c r="AI73" s="28" t="str">
        <f>SUBSTITUTE(Bestilling!R93&amp;"",",",".")&amp;""</f>
        <v/>
      </c>
      <c r="AJ73" s="28" t="str">
        <f>IF(Bestilling!M93="Ja",1,"")&amp;""</f>
        <v/>
      </c>
      <c r="AK73" s="28"/>
      <c r="AL73" s="28" t="str">
        <f>TRIM(Bestilling!N93&amp;"")&amp;""</f>
        <v/>
      </c>
      <c r="AM73" s="28" t="str">
        <f>IF(ISBLANK(Bestilling!J93),"Kunden kan ikke utlevere mottakers tlf. nr.","")&amp;""</f>
        <v>Kunden kan ikke utlevere mottakers tlf. nr.</v>
      </c>
      <c r="AN73" s="28"/>
    </row>
    <row r="74" spans="1:40" x14ac:dyDescent="0.25">
      <c r="A74" t="b">
        <f>AND(Bestilling!G94&lt;&gt;"",Bestilling!H94="Norge")</f>
        <v>0</v>
      </c>
      <c r="C74" s="28" t="str">
        <f t="shared" si="22"/>
        <v/>
      </c>
      <c r="D74" s="28" t="str">
        <f t="shared" si="23"/>
        <v/>
      </c>
      <c r="E74" s="28" t="str">
        <f t="shared" si="24"/>
        <v/>
      </c>
      <c r="F74" s="28" t="str">
        <f t="shared" si="25"/>
        <v/>
      </c>
      <c r="G74" s="28" t="str">
        <f t="shared" si="26"/>
        <v/>
      </c>
      <c r="H74" s="28"/>
      <c r="I74" s="28" t="str">
        <f t="shared" si="27"/>
        <v/>
      </c>
      <c r="J74" s="28" t="str">
        <f t="shared" si="28"/>
        <v/>
      </c>
      <c r="K74" s="28" t="str">
        <f t="shared" si="29"/>
        <v/>
      </c>
      <c r="L74" s="28" t="str">
        <f t="shared" si="30"/>
        <v/>
      </c>
      <c r="M74" s="28" t="str">
        <f>SUBSTITUTE(IF(ISBLANK(Bestilling!U94),Bestilling!T94,Bestilling!U94)&amp;"",",",".")</f>
        <v/>
      </c>
      <c r="N74" s="28" t="str">
        <f>IF(ISBLANK(Bestilling!C94),Bestilling!D94,Bestilling!C94)&amp;""</f>
        <v/>
      </c>
      <c r="O74" s="28" t="str">
        <f>Bestilling!D94&amp;""</f>
        <v/>
      </c>
      <c r="P74" s="28" t="str">
        <f>Bestilling!E94&amp;""</f>
        <v/>
      </c>
      <c r="Q74" s="28" t="str">
        <f>TEXT(Bestilling!F94,"0000")&amp;""</f>
        <v>0000</v>
      </c>
      <c r="R74" s="28" t="str">
        <f>Bestilling!G94&amp;""</f>
        <v/>
      </c>
      <c r="S74" s="29" t="str">
        <f>TEXT(Bestilling!I94,"dd.mm.åååå")&amp;""</f>
        <v>00.01.1900</v>
      </c>
      <c r="T74" s="28" t="str">
        <f>IF(NOT(ISBLANK(Bestilling!D94)),"FØR KL 15","")</f>
        <v/>
      </c>
      <c r="U74" s="28" t="str">
        <f>Bestilling!J94&amp;""</f>
        <v/>
      </c>
      <c r="V74" s="28" t="str">
        <f>_xlfn.XLOOKUP(Bestilling!K94,tblProdukter[Produkt],tblProdukter[Varenr],"",0)&amp;""</f>
        <v/>
      </c>
      <c r="W74" s="28" t="str">
        <f t="shared" si="31"/>
        <v/>
      </c>
      <c r="X74" s="28"/>
      <c r="Y74" s="28" t="str">
        <f>SUBSTITUTE(Bestilling!L94&amp;"",",",".")</f>
        <v>0</v>
      </c>
      <c r="Z74" s="28" t="str">
        <f>SUBSTITUTE(TEXT(Bestilling!S94*100,"0,00")&amp;"",",",".")</f>
        <v>0.00</v>
      </c>
      <c r="AA74" s="28" t="str">
        <f>_xlfn.XLOOKUP("Kort",tblTilleggsvarerKort[Tilleggsvare],tblTilleggsvarerKort[Varenr],"",0)&amp;""</f>
        <v>111001</v>
      </c>
      <c r="AB74" s="28">
        <f t="shared" si="34"/>
        <v>1</v>
      </c>
      <c r="AC74" s="28" t="str">
        <f>SUBSTITUTE(_xlfn.XLOOKUP("Kort",tblTilleggsvarerKort[Tilleggsvare],tblTilleggsvarerKort[Pris inkl. MVA],"",0,1)&amp;"",",",".")</f>
        <v>20</v>
      </c>
      <c r="AD74" s="28" t="str">
        <f>_xlfn.XLOOKUP(Bestilling!O94,tblTilleggsvarer[Tilleggsvare],tblTilleggsvarer[Varenr],"",0)&amp;""</f>
        <v/>
      </c>
      <c r="AE74" s="28" t="str">
        <f t="shared" si="32"/>
        <v/>
      </c>
      <c r="AF74" s="28" t="str">
        <f>SUBSTITUTE(Bestilling!P94&amp;"",",",".")&amp;""</f>
        <v/>
      </c>
      <c r="AG74" s="28" t="str">
        <f>_xlfn.XLOOKUP(Bestilling!Q94,tblTilleggsvarer[Tilleggsvare],tblTilleggsvarer[Varenr],"",0)&amp;""</f>
        <v/>
      </c>
      <c r="AH74" s="28" t="str">
        <f t="shared" si="33"/>
        <v/>
      </c>
      <c r="AI74" s="28" t="str">
        <f>SUBSTITUTE(Bestilling!R94&amp;"",",",".")&amp;""</f>
        <v/>
      </c>
      <c r="AJ74" s="28" t="str">
        <f>IF(Bestilling!M94="Ja",1,"")&amp;""</f>
        <v/>
      </c>
      <c r="AK74" s="28"/>
      <c r="AL74" s="28" t="str">
        <f>TRIM(Bestilling!N94&amp;"")&amp;""</f>
        <v/>
      </c>
      <c r="AM74" s="28" t="str">
        <f>IF(ISBLANK(Bestilling!J94),"Kunden kan ikke utlevere mottakers tlf. nr.","")&amp;""</f>
        <v>Kunden kan ikke utlevere mottakers tlf. nr.</v>
      </c>
      <c r="AN74" s="28"/>
    </row>
    <row r="75" spans="1:40" x14ac:dyDescent="0.25">
      <c r="A75" t="b">
        <f>AND(Bestilling!G95&lt;&gt;"",Bestilling!H95="Norge")</f>
        <v>0</v>
      </c>
      <c r="C75" s="28" t="str">
        <f t="shared" si="22"/>
        <v/>
      </c>
      <c r="D75" s="28" t="str">
        <f t="shared" si="23"/>
        <v/>
      </c>
      <c r="E75" s="28" t="str">
        <f t="shared" si="24"/>
        <v/>
      </c>
      <c r="F75" s="28" t="str">
        <f t="shared" si="25"/>
        <v/>
      </c>
      <c r="G75" s="28" t="str">
        <f t="shared" si="26"/>
        <v/>
      </c>
      <c r="H75" s="28"/>
      <c r="I75" s="28" t="str">
        <f t="shared" si="27"/>
        <v/>
      </c>
      <c r="J75" s="28" t="str">
        <f t="shared" si="28"/>
        <v/>
      </c>
      <c r="K75" s="28" t="str">
        <f t="shared" si="29"/>
        <v/>
      </c>
      <c r="L75" s="28" t="str">
        <f t="shared" si="30"/>
        <v/>
      </c>
      <c r="M75" s="28" t="str">
        <f>SUBSTITUTE(IF(ISBLANK(Bestilling!U95),Bestilling!T95,Bestilling!U95)&amp;"",",",".")</f>
        <v/>
      </c>
      <c r="N75" s="28" t="str">
        <f>IF(ISBLANK(Bestilling!C95),Bestilling!D95,Bestilling!C95)&amp;""</f>
        <v/>
      </c>
      <c r="O75" s="28" t="str">
        <f>Bestilling!D95&amp;""</f>
        <v/>
      </c>
      <c r="P75" s="28" t="str">
        <f>Bestilling!E95&amp;""</f>
        <v/>
      </c>
      <c r="Q75" s="28" t="str">
        <f>TEXT(Bestilling!F95,"0000")&amp;""</f>
        <v>0000</v>
      </c>
      <c r="R75" s="28" t="str">
        <f>Bestilling!G95&amp;""</f>
        <v/>
      </c>
      <c r="S75" s="29" t="str">
        <f>TEXT(Bestilling!I95,"dd.mm.åååå")&amp;""</f>
        <v>00.01.1900</v>
      </c>
      <c r="T75" s="28" t="str">
        <f>IF(NOT(ISBLANK(Bestilling!D95)),"FØR KL 15","")</f>
        <v/>
      </c>
      <c r="U75" s="28" t="str">
        <f>Bestilling!J95&amp;""</f>
        <v/>
      </c>
      <c r="V75" s="28" t="str">
        <f>_xlfn.XLOOKUP(Bestilling!K95,tblProdukter[Produkt],tblProdukter[Varenr],"",0)&amp;""</f>
        <v/>
      </c>
      <c r="W75" s="28" t="str">
        <f t="shared" si="31"/>
        <v/>
      </c>
      <c r="X75" s="28"/>
      <c r="Y75" s="28" t="str">
        <f>SUBSTITUTE(Bestilling!L95&amp;"",",",".")</f>
        <v>0</v>
      </c>
      <c r="Z75" s="28" t="str">
        <f>SUBSTITUTE(TEXT(Bestilling!S95*100,"0,00")&amp;"",",",".")</f>
        <v>0.00</v>
      </c>
      <c r="AA75" s="28" t="str">
        <f>_xlfn.XLOOKUP("Kort",tblTilleggsvarerKort[Tilleggsvare],tblTilleggsvarerKort[Varenr],"",0)&amp;""</f>
        <v>111001</v>
      </c>
      <c r="AB75" s="28">
        <f t="shared" si="34"/>
        <v>1</v>
      </c>
      <c r="AC75" s="28" t="str">
        <f>SUBSTITUTE(_xlfn.XLOOKUP("Kort",tblTilleggsvarerKort[Tilleggsvare],tblTilleggsvarerKort[Pris inkl. MVA],"",0,1)&amp;"",",",".")</f>
        <v>20</v>
      </c>
      <c r="AD75" s="28" t="str">
        <f>_xlfn.XLOOKUP(Bestilling!O95,tblTilleggsvarer[Tilleggsvare],tblTilleggsvarer[Varenr],"",0)&amp;""</f>
        <v/>
      </c>
      <c r="AE75" s="28" t="str">
        <f t="shared" si="32"/>
        <v/>
      </c>
      <c r="AF75" s="28" t="str">
        <f>SUBSTITUTE(Bestilling!P95&amp;"",",",".")&amp;""</f>
        <v/>
      </c>
      <c r="AG75" s="28" t="str">
        <f>_xlfn.XLOOKUP(Bestilling!Q95,tblTilleggsvarer[Tilleggsvare],tblTilleggsvarer[Varenr],"",0)&amp;""</f>
        <v/>
      </c>
      <c r="AH75" s="28" t="str">
        <f t="shared" si="33"/>
        <v/>
      </c>
      <c r="AI75" s="28" t="str">
        <f>SUBSTITUTE(Bestilling!R95&amp;"",",",".")&amp;""</f>
        <v/>
      </c>
      <c r="AJ75" s="28" t="str">
        <f>IF(Bestilling!M95="Ja",1,"")&amp;""</f>
        <v/>
      </c>
      <c r="AK75" s="28"/>
      <c r="AL75" s="28" t="str">
        <f>TRIM(Bestilling!N95&amp;"")&amp;""</f>
        <v/>
      </c>
      <c r="AM75" s="28" t="str">
        <f>IF(ISBLANK(Bestilling!J95),"Kunden kan ikke utlevere mottakers tlf. nr.","")&amp;""</f>
        <v>Kunden kan ikke utlevere mottakers tlf. nr.</v>
      </c>
      <c r="AN75" s="28"/>
    </row>
    <row r="76" spans="1:40" x14ac:dyDescent="0.25">
      <c r="A76" t="b">
        <f>AND(Bestilling!G96&lt;&gt;"",Bestilling!H96="Norge")</f>
        <v>0</v>
      </c>
      <c r="C76" s="28" t="str">
        <f t="shared" si="22"/>
        <v/>
      </c>
      <c r="D76" s="28" t="str">
        <f t="shared" si="23"/>
        <v/>
      </c>
      <c r="E76" s="28" t="str">
        <f t="shared" si="24"/>
        <v/>
      </c>
      <c r="F76" s="28" t="str">
        <f t="shared" si="25"/>
        <v/>
      </c>
      <c r="G76" s="28" t="str">
        <f t="shared" si="26"/>
        <v/>
      </c>
      <c r="H76" s="28"/>
      <c r="I76" s="28" t="str">
        <f t="shared" si="27"/>
        <v/>
      </c>
      <c r="J76" s="28" t="str">
        <f t="shared" si="28"/>
        <v/>
      </c>
      <c r="K76" s="28" t="str">
        <f t="shared" si="29"/>
        <v/>
      </c>
      <c r="L76" s="28" t="str">
        <f t="shared" si="30"/>
        <v/>
      </c>
      <c r="M76" s="28" t="str">
        <f>SUBSTITUTE(IF(ISBLANK(Bestilling!U96),Bestilling!T96,Bestilling!U96)&amp;"",",",".")</f>
        <v/>
      </c>
      <c r="N76" s="28" t="str">
        <f>IF(ISBLANK(Bestilling!C96),Bestilling!D96,Bestilling!C96)&amp;""</f>
        <v/>
      </c>
      <c r="O76" s="28" t="str">
        <f>Bestilling!D96&amp;""</f>
        <v/>
      </c>
      <c r="P76" s="28" t="str">
        <f>Bestilling!E96&amp;""</f>
        <v/>
      </c>
      <c r="Q76" s="28" t="str">
        <f>TEXT(Bestilling!F96,"0000")&amp;""</f>
        <v>0000</v>
      </c>
      <c r="R76" s="28" t="str">
        <f>Bestilling!G96&amp;""</f>
        <v/>
      </c>
      <c r="S76" s="29" t="str">
        <f>TEXT(Bestilling!I96,"dd.mm.åååå")&amp;""</f>
        <v>00.01.1900</v>
      </c>
      <c r="T76" s="28" t="str">
        <f>IF(NOT(ISBLANK(Bestilling!D96)),"FØR KL 15","")</f>
        <v/>
      </c>
      <c r="U76" s="28" t="str">
        <f>Bestilling!J96&amp;""</f>
        <v/>
      </c>
      <c r="V76" s="28" t="str">
        <f>_xlfn.XLOOKUP(Bestilling!K96,tblProdukter[Produkt],tblProdukter[Varenr],"",0)&amp;""</f>
        <v/>
      </c>
      <c r="W76" s="28" t="str">
        <f t="shared" si="31"/>
        <v/>
      </c>
      <c r="X76" s="28"/>
      <c r="Y76" s="28" t="str">
        <f>SUBSTITUTE(Bestilling!L96&amp;"",",",".")</f>
        <v>0</v>
      </c>
      <c r="Z76" s="28" t="str">
        <f>SUBSTITUTE(TEXT(Bestilling!S96*100,"0,00")&amp;"",",",".")</f>
        <v>0.00</v>
      </c>
      <c r="AA76" s="28" t="str">
        <f>_xlfn.XLOOKUP("Kort",tblTilleggsvarerKort[Tilleggsvare],tblTilleggsvarerKort[Varenr],"",0)&amp;""</f>
        <v>111001</v>
      </c>
      <c r="AB76" s="28">
        <f t="shared" si="34"/>
        <v>1</v>
      </c>
      <c r="AC76" s="28" t="str">
        <f>SUBSTITUTE(_xlfn.XLOOKUP("Kort",tblTilleggsvarerKort[Tilleggsvare],tblTilleggsvarerKort[Pris inkl. MVA],"",0,1)&amp;"",",",".")</f>
        <v>20</v>
      </c>
      <c r="AD76" s="28" t="str">
        <f>_xlfn.XLOOKUP(Bestilling!O96,tblTilleggsvarer[Tilleggsvare],tblTilleggsvarer[Varenr],"",0)&amp;""</f>
        <v/>
      </c>
      <c r="AE76" s="28" t="str">
        <f t="shared" si="32"/>
        <v/>
      </c>
      <c r="AF76" s="28" t="str">
        <f>SUBSTITUTE(Bestilling!P96&amp;"",",",".")&amp;""</f>
        <v/>
      </c>
      <c r="AG76" s="28" t="str">
        <f>_xlfn.XLOOKUP(Bestilling!Q96,tblTilleggsvarer[Tilleggsvare],tblTilleggsvarer[Varenr],"",0)&amp;""</f>
        <v/>
      </c>
      <c r="AH76" s="28" t="str">
        <f t="shared" si="33"/>
        <v/>
      </c>
      <c r="AI76" s="28" t="str">
        <f>SUBSTITUTE(Bestilling!R96&amp;"",",",".")&amp;""</f>
        <v/>
      </c>
      <c r="AJ76" s="28" t="str">
        <f>IF(Bestilling!M96="Ja",1,"")&amp;""</f>
        <v/>
      </c>
      <c r="AK76" s="28"/>
      <c r="AL76" s="28" t="str">
        <f>TRIM(Bestilling!N96&amp;"")&amp;""</f>
        <v/>
      </c>
      <c r="AM76" s="28" t="str">
        <f>IF(ISBLANK(Bestilling!J96),"Kunden kan ikke utlevere mottakers tlf. nr.","")&amp;""</f>
        <v>Kunden kan ikke utlevere mottakers tlf. nr.</v>
      </c>
      <c r="AN76" s="28"/>
    </row>
    <row r="77" spans="1:40" x14ac:dyDescent="0.25">
      <c r="A77" t="b">
        <f>AND(Bestilling!G97&lt;&gt;"",Bestilling!H97="Norge")</f>
        <v>0</v>
      </c>
      <c r="C77" s="28" t="str">
        <f t="shared" si="22"/>
        <v/>
      </c>
      <c r="D77" s="28" t="str">
        <f t="shared" si="23"/>
        <v/>
      </c>
      <c r="E77" s="28" t="str">
        <f t="shared" si="24"/>
        <v/>
      </c>
      <c r="F77" s="28" t="str">
        <f t="shared" si="25"/>
        <v/>
      </c>
      <c r="G77" s="28" t="str">
        <f t="shared" si="26"/>
        <v/>
      </c>
      <c r="H77" s="28"/>
      <c r="I77" s="28" t="str">
        <f t="shared" si="27"/>
        <v/>
      </c>
      <c r="J77" s="28" t="str">
        <f t="shared" si="28"/>
        <v/>
      </c>
      <c r="K77" s="28" t="str">
        <f t="shared" si="29"/>
        <v/>
      </c>
      <c r="L77" s="28" t="str">
        <f t="shared" si="30"/>
        <v/>
      </c>
      <c r="M77" s="28" t="str">
        <f>SUBSTITUTE(IF(ISBLANK(Bestilling!U97),Bestilling!T97,Bestilling!U97)&amp;"",",",".")</f>
        <v/>
      </c>
      <c r="N77" s="28" t="str">
        <f>IF(ISBLANK(Bestilling!C97),Bestilling!D97,Bestilling!C97)&amp;""</f>
        <v/>
      </c>
      <c r="O77" s="28" t="str">
        <f>Bestilling!D97&amp;""</f>
        <v/>
      </c>
      <c r="P77" s="28" t="str">
        <f>Bestilling!E97&amp;""</f>
        <v/>
      </c>
      <c r="Q77" s="28" t="str">
        <f>TEXT(Bestilling!F97,"0000")&amp;""</f>
        <v>0000</v>
      </c>
      <c r="R77" s="28" t="str">
        <f>Bestilling!G97&amp;""</f>
        <v/>
      </c>
      <c r="S77" s="29" t="str">
        <f>TEXT(Bestilling!I97,"dd.mm.åååå")&amp;""</f>
        <v>00.01.1900</v>
      </c>
      <c r="T77" s="28" t="str">
        <f>IF(NOT(ISBLANK(Bestilling!D97)),"FØR KL 15","")</f>
        <v/>
      </c>
      <c r="U77" s="28" t="str">
        <f>Bestilling!J97&amp;""</f>
        <v/>
      </c>
      <c r="V77" s="28" t="str">
        <f>_xlfn.XLOOKUP(Bestilling!K97,tblProdukter[Produkt],tblProdukter[Varenr],"",0)&amp;""</f>
        <v/>
      </c>
      <c r="W77" s="28" t="str">
        <f t="shared" si="31"/>
        <v/>
      </c>
      <c r="X77" s="28"/>
      <c r="Y77" s="28" t="str">
        <f>SUBSTITUTE(Bestilling!L97&amp;"",",",".")</f>
        <v>0</v>
      </c>
      <c r="Z77" s="28" t="str">
        <f>SUBSTITUTE(TEXT(Bestilling!S97*100,"0,00")&amp;"",",",".")</f>
        <v>0.00</v>
      </c>
      <c r="AA77" s="28" t="str">
        <f>_xlfn.XLOOKUP("Kort",tblTilleggsvarerKort[Tilleggsvare],tblTilleggsvarerKort[Varenr],"",0)&amp;""</f>
        <v>111001</v>
      </c>
      <c r="AB77" s="28">
        <f t="shared" si="34"/>
        <v>1</v>
      </c>
      <c r="AC77" s="28" t="str">
        <f>SUBSTITUTE(_xlfn.XLOOKUP("Kort",tblTilleggsvarerKort[Tilleggsvare],tblTilleggsvarerKort[Pris inkl. MVA],"",0,1)&amp;"",",",".")</f>
        <v>20</v>
      </c>
      <c r="AD77" s="28" t="str">
        <f>_xlfn.XLOOKUP(Bestilling!O97,tblTilleggsvarer[Tilleggsvare],tblTilleggsvarer[Varenr],"",0)&amp;""</f>
        <v/>
      </c>
      <c r="AE77" s="28" t="str">
        <f t="shared" si="32"/>
        <v/>
      </c>
      <c r="AF77" s="28" t="str">
        <f>SUBSTITUTE(Bestilling!P97&amp;"",",",".")&amp;""</f>
        <v/>
      </c>
      <c r="AG77" s="28" t="str">
        <f>_xlfn.XLOOKUP(Bestilling!Q97,tblTilleggsvarer[Tilleggsvare],tblTilleggsvarer[Varenr],"",0)&amp;""</f>
        <v/>
      </c>
      <c r="AH77" s="28" t="str">
        <f t="shared" si="33"/>
        <v/>
      </c>
      <c r="AI77" s="28" t="str">
        <f>SUBSTITUTE(Bestilling!R97&amp;"",",",".")&amp;""</f>
        <v/>
      </c>
      <c r="AJ77" s="28" t="str">
        <f>IF(Bestilling!M97="Ja",1,"")&amp;""</f>
        <v/>
      </c>
      <c r="AK77" s="28"/>
      <c r="AL77" s="28" t="str">
        <f>TRIM(Bestilling!N97&amp;"")&amp;""</f>
        <v/>
      </c>
      <c r="AM77" s="28" t="str">
        <f>IF(ISBLANK(Bestilling!J97),"Kunden kan ikke utlevere mottakers tlf. nr.","")&amp;""</f>
        <v>Kunden kan ikke utlevere mottakers tlf. nr.</v>
      </c>
      <c r="AN77" s="28"/>
    </row>
    <row r="78" spans="1:40" x14ac:dyDescent="0.25">
      <c r="A78" t="b">
        <f>AND(Bestilling!G98&lt;&gt;"",Bestilling!H98="Norge")</f>
        <v>0</v>
      </c>
      <c r="C78" s="28" t="str">
        <f t="shared" si="22"/>
        <v/>
      </c>
      <c r="D78" s="28" t="str">
        <f t="shared" si="23"/>
        <v/>
      </c>
      <c r="E78" s="28" t="str">
        <f t="shared" si="24"/>
        <v/>
      </c>
      <c r="F78" s="28" t="str">
        <f t="shared" si="25"/>
        <v/>
      </c>
      <c r="G78" s="28" t="str">
        <f t="shared" si="26"/>
        <v/>
      </c>
      <c r="H78" s="28"/>
      <c r="I78" s="28" t="str">
        <f t="shared" si="27"/>
        <v/>
      </c>
      <c r="J78" s="28" t="str">
        <f t="shared" si="28"/>
        <v/>
      </c>
      <c r="K78" s="28" t="str">
        <f t="shared" si="29"/>
        <v/>
      </c>
      <c r="L78" s="28" t="str">
        <f t="shared" si="30"/>
        <v/>
      </c>
      <c r="M78" s="28" t="str">
        <f>SUBSTITUTE(IF(ISBLANK(Bestilling!U98),Bestilling!T98,Bestilling!U98)&amp;"",",",".")</f>
        <v/>
      </c>
      <c r="N78" s="28" t="str">
        <f>IF(ISBLANK(Bestilling!C98),Bestilling!D98,Bestilling!C98)&amp;""</f>
        <v/>
      </c>
      <c r="O78" s="28" t="str">
        <f>Bestilling!D98&amp;""</f>
        <v/>
      </c>
      <c r="P78" s="28" t="str">
        <f>Bestilling!E98&amp;""</f>
        <v/>
      </c>
      <c r="Q78" s="28" t="str">
        <f>TEXT(Bestilling!F98,"0000")&amp;""</f>
        <v>0000</v>
      </c>
      <c r="R78" s="28" t="str">
        <f>Bestilling!G98&amp;""</f>
        <v/>
      </c>
      <c r="S78" s="29" t="str">
        <f>TEXT(Bestilling!I98,"dd.mm.åååå")&amp;""</f>
        <v>00.01.1900</v>
      </c>
      <c r="T78" s="28" t="str">
        <f>IF(NOT(ISBLANK(Bestilling!D98)),"FØR KL 15","")</f>
        <v/>
      </c>
      <c r="U78" s="28" t="str">
        <f>Bestilling!J98&amp;""</f>
        <v/>
      </c>
      <c r="V78" s="28" t="str">
        <f>_xlfn.XLOOKUP(Bestilling!K98,tblProdukter[Produkt],tblProdukter[Varenr],"",0)&amp;""</f>
        <v/>
      </c>
      <c r="W78" s="28" t="str">
        <f t="shared" si="31"/>
        <v/>
      </c>
      <c r="X78" s="28"/>
      <c r="Y78" s="28" t="str">
        <f>SUBSTITUTE(Bestilling!L98&amp;"",",",".")</f>
        <v>0</v>
      </c>
      <c r="Z78" s="28" t="str">
        <f>SUBSTITUTE(TEXT(Bestilling!S98*100,"0,00")&amp;"",",",".")</f>
        <v>0.00</v>
      </c>
      <c r="AA78" s="28" t="str">
        <f>_xlfn.XLOOKUP("Kort",tblTilleggsvarerKort[Tilleggsvare],tblTilleggsvarerKort[Varenr],"",0)&amp;""</f>
        <v>111001</v>
      </c>
      <c r="AB78" s="28">
        <f t="shared" si="34"/>
        <v>1</v>
      </c>
      <c r="AC78" s="28" t="str">
        <f>SUBSTITUTE(_xlfn.XLOOKUP("Kort",tblTilleggsvarerKort[Tilleggsvare],tblTilleggsvarerKort[Pris inkl. MVA],"",0,1)&amp;"",",",".")</f>
        <v>20</v>
      </c>
      <c r="AD78" s="28" t="str">
        <f>_xlfn.XLOOKUP(Bestilling!O98,tblTilleggsvarer[Tilleggsvare],tblTilleggsvarer[Varenr],"",0)&amp;""</f>
        <v/>
      </c>
      <c r="AE78" s="28" t="str">
        <f t="shared" si="32"/>
        <v/>
      </c>
      <c r="AF78" s="28" t="str">
        <f>SUBSTITUTE(Bestilling!P98&amp;"",",",".")&amp;""</f>
        <v/>
      </c>
      <c r="AG78" s="28" t="str">
        <f>_xlfn.XLOOKUP(Bestilling!Q98,tblTilleggsvarer[Tilleggsvare],tblTilleggsvarer[Varenr],"",0)&amp;""</f>
        <v/>
      </c>
      <c r="AH78" s="28" t="str">
        <f t="shared" si="33"/>
        <v/>
      </c>
      <c r="AI78" s="28" t="str">
        <f>SUBSTITUTE(Bestilling!R98&amp;"",",",".")&amp;""</f>
        <v/>
      </c>
      <c r="AJ78" s="28" t="str">
        <f>IF(Bestilling!M98="Ja",1,"")&amp;""</f>
        <v/>
      </c>
      <c r="AK78" s="28"/>
      <c r="AL78" s="28" t="str">
        <f>TRIM(Bestilling!N98&amp;"")&amp;""</f>
        <v/>
      </c>
      <c r="AM78" s="28" t="str">
        <f>IF(ISBLANK(Bestilling!J98),"Kunden kan ikke utlevere mottakers tlf. nr.","")&amp;""</f>
        <v>Kunden kan ikke utlevere mottakers tlf. nr.</v>
      </c>
      <c r="AN78" s="28"/>
    </row>
    <row r="79" spans="1:40" x14ac:dyDescent="0.25">
      <c r="A79" t="b">
        <f>AND(Bestilling!G99&lt;&gt;"",Bestilling!H99="Norge")</f>
        <v>0</v>
      </c>
      <c r="C79" s="28" t="str">
        <f t="shared" si="22"/>
        <v/>
      </c>
      <c r="D79" s="28" t="str">
        <f t="shared" si="23"/>
        <v/>
      </c>
      <c r="E79" s="28" t="str">
        <f t="shared" si="24"/>
        <v/>
      </c>
      <c r="F79" s="28" t="str">
        <f t="shared" si="25"/>
        <v/>
      </c>
      <c r="G79" s="28" t="str">
        <f t="shared" si="26"/>
        <v/>
      </c>
      <c r="H79" s="28"/>
      <c r="I79" s="28" t="str">
        <f t="shared" si="27"/>
        <v/>
      </c>
      <c r="J79" s="28" t="str">
        <f t="shared" si="28"/>
        <v/>
      </c>
      <c r="K79" s="28" t="str">
        <f t="shared" si="29"/>
        <v/>
      </c>
      <c r="L79" s="28" t="str">
        <f t="shared" si="30"/>
        <v/>
      </c>
      <c r="M79" s="28" t="str">
        <f>SUBSTITUTE(IF(ISBLANK(Bestilling!U99),Bestilling!T99,Bestilling!U99)&amp;"",",",".")</f>
        <v/>
      </c>
      <c r="N79" s="28" t="str">
        <f>IF(ISBLANK(Bestilling!C99),Bestilling!D99,Bestilling!C99)&amp;""</f>
        <v/>
      </c>
      <c r="O79" s="28" t="str">
        <f>Bestilling!D99&amp;""</f>
        <v/>
      </c>
      <c r="P79" s="28" t="str">
        <f>Bestilling!E99&amp;""</f>
        <v/>
      </c>
      <c r="Q79" s="28" t="str">
        <f>TEXT(Bestilling!F99,"0000")&amp;""</f>
        <v>0000</v>
      </c>
      <c r="R79" s="28" t="str">
        <f>Bestilling!G99&amp;""</f>
        <v/>
      </c>
      <c r="S79" s="29" t="str">
        <f>TEXT(Bestilling!I99,"dd.mm.åååå")&amp;""</f>
        <v>00.01.1900</v>
      </c>
      <c r="T79" s="28" t="str">
        <f>IF(NOT(ISBLANK(Bestilling!D99)),"FØR KL 15","")</f>
        <v/>
      </c>
      <c r="U79" s="28" t="str">
        <f>Bestilling!J99&amp;""</f>
        <v/>
      </c>
      <c r="V79" s="28" t="str">
        <f>_xlfn.XLOOKUP(Bestilling!K99,tblProdukter[Produkt],tblProdukter[Varenr],"",0)&amp;""</f>
        <v/>
      </c>
      <c r="W79" s="28" t="str">
        <f t="shared" si="31"/>
        <v/>
      </c>
      <c r="X79" s="28"/>
      <c r="Y79" s="28" t="str">
        <f>SUBSTITUTE(Bestilling!L99&amp;"",",",".")</f>
        <v>0</v>
      </c>
      <c r="Z79" s="28" t="str">
        <f>SUBSTITUTE(TEXT(Bestilling!S99*100,"0,00")&amp;"",",",".")</f>
        <v>0.00</v>
      </c>
      <c r="AA79" s="28" t="str">
        <f>_xlfn.XLOOKUP("Kort",tblTilleggsvarerKort[Tilleggsvare],tblTilleggsvarerKort[Varenr],"",0)&amp;""</f>
        <v>111001</v>
      </c>
      <c r="AB79" s="28">
        <f t="shared" si="34"/>
        <v>1</v>
      </c>
      <c r="AC79" s="28" t="str">
        <f>SUBSTITUTE(_xlfn.XLOOKUP("Kort",tblTilleggsvarerKort[Tilleggsvare],tblTilleggsvarerKort[Pris inkl. MVA],"",0,1)&amp;"",",",".")</f>
        <v>20</v>
      </c>
      <c r="AD79" s="28" t="str">
        <f>_xlfn.XLOOKUP(Bestilling!O99,tblTilleggsvarer[Tilleggsvare],tblTilleggsvarer[Varenr],"",0)&amp;""</f>
        <v/>
      </c>
      <c r="AE79" s="28" t="str">
        <f t="shared" si="32"/>
        <v/>
      </c>
      <c r="AF79" s="28" t="str">
        <f>SUBSTITUTE(Bestilling!P99&amp;"",",",".")&amp;""</f>
        <v/>
      </c>
      <c r="AG79" s="28" t="str">
        <f>_xlfn.XLOOKUP(Bestilling!Q99,tblTilleggsvarer[Tilleggsvare],tblTilleggsvarer[Varenr],"",0)&amp;""</f>
        <v/>
      </c>
      <c r="AH79" s="28" t="str">
        <f t="shared" si="33"/>
        <v/>
      </c>
      <c r="AI79" s="28" t="str">
        <f>SUBSTITUTE(Bestilling!R99&amp;"",",",".")&amp;""</f>
        <v/>
      </c>
      <c r="AJ79" s="28" t="str">
        <f>IF(Bestilling!M99="Ja",1,"")&amp;""</f>
        <v/>
      </c>
      <c r="AK79" s="28"/>
      <c r="AL79" s="28" t="str">
        <f>TRIM(Bestilling!N99&amp;"")&amp;""</f>
        <v/>
      </c>
      <c r="AM79" s="28" t="str">
        <f>IF(ISBLANK(Bestilling!J99),"Kunden kan ikke utlevere mottakers tlf. nr.","")&amp;""</f>
        <v>Kunden kan ikke utlevere mottakers tlf. nr.</v>
      </c>
      <c r="AN79" s="28"/>
    </row>
    <row r="80" spans="1:40" x14ac:dyDescent="0.25">
      <c r="A80" t="b">
        <f>AND(Bestilling!G100&lt;&gt;"",Bestilling!H100="Norge")</f>
        <v>0</v>
      </c>
      <c r="C80" s="28" t="str">
        <f t="shared" si="22"/>
        <v/>
      </c>
      <c r="D80" s="28" t="str">
        <f t="shared" si="23"/>
        <v/>
      </c>
      <c r="E80" s="28" t="str">
        <f t="shared" si="24"/>
        <v/>
      </c>
      <c r="F80" s="28" t="str">
        <f t="shared" si="25"/>
        <v/>
      </c>
      <c r="G80" s="28" t="str">
        <f t="shared" si="26"/>
        <v/>
      </c>
      <c r="H80" s="28"/>
      <c r="I80" s="28" t="str">
        <f t="shared" si="27"/>
        <v/>
      </c>
      <c r="J80" s="28" t="str">
        <f t="shared" si="28"/>
        <v/>
      </c>
      <c r="K80" s="28" t="str">
        <f t="shared" si="29"/>
        <v/>
      </c>
      <c r="L80" s="28" t="str">
        <f t="shared" si="30"/>
        <v/>
      </c>
      <c r="M80" s="28" t="str">
        <f>SUBSTITUTE(IF(ISBLANK(Bestilling!U100),Bestilling!T100,Bestilling!U100)&amp;"",",",".")</f>
        <v/>
      </c>
      <c r="N80" s="28" t="str">
        <f>IF(ISBLANK(Bestilling!C100),Bestilling!D100,Bestilling!C100)&amp;""</f>
        <v/>
      </c>
      <c r="O80" s="28" t="str">
        <f>Bestilling!D100&amp;""</f>
        <v/>
      </c>
      <c r="P80" s="28" t="str">
        <f>Bestilling!E100&amp;""</f>
        <v/>
      </c>
      <c r="Q80" s="28" t="str">
        <f>TEXT(Bestilling!F100,"0000")&amp;""</f>
        <v>0000</v>
      </c>
      <c r="R80" s="28" t="str">
        <f>Bestilling!G100&amp;""</f>
        <v/>
      </c>
      <c r="S80" s="29" t="str">
        <f>TEXT(Bestilling!I100,"dd.mm.åååå")&amp;""</f>
        <v>00.01.1900</v>
      </c>
      <c r="T80" s="28" t="str">
        <f>IF(NOT(ISBLANK(Bestilling!D100)),"FØR KL 15","")</f>
        <v/>
      </c>
      <c r="U80" s="28" t="str">
        <f>Bestilling!J100&amp;""</f>
        <v/>
      </c>
      <c r="V80" s="28" t="str">
        <f>_xlfn.XLOOKUP(Bestilling!K100,tblProdukter[Produkt],tblProdukter[Varenr],"",0)&amp;""</f>
        <v/>
      </c>
      <c r="W80" s="28" t="str">
        <f t="shared" si="31"/>
        <v/>
      </c>
      <c r="X80" s="28"/>
      <c r="Y80" s="28" t="str">
        <f>SUBSTITUTE(Bestilling!L100&amp;"",",",".")</f>
        <v>0</v>
      </c>
      <c r="Z80" s="28" t="str">
        <f>SUBSTITUTE(TEXT(Bestilling!S100*100,"0,00")&amp;"",",",".")</f>
        <v>0.00</v>
      </c>
      <c r="AA80" s="28" t="str">
        <f>_xlfn.XLOOKUP("Kort",tblTilleggsvarerKort[Tilleggsvare],tblTilleggsvarerKort[Varenr],"",0)&amp;""</f>
        <v>111001</v>
      </c>
      <c r="AB80" s="28">
        <f t="shared" si="34"/>
        <v>1</v>
      </c>
      <c r="AC80" s="28" t="str">
        <f>SUBSTITUTE(_xlfn.XLOOKUP("Kort",tblTilleggsvarerKort[Tilleggsvare],tblTilleggsvarerKort[Pris inkl. MVA],"",0,1)&amp;"",",",".")</f>
        <v>20</v>
      </c>
      <c r="AD80" s="28" t="str">
        <f>_xlfn.XLOOKUP(Bestilling!O100,tblTilleggsvarer[Tilleggsvare],tblTilleggsvarer[Varenr],"",0)&amp;""</f>
        <v/>
      </c>
      <c r="AE80" s="28" t="str">
        <f t="shared" si="32"/>
        <v/>
      </c>
      <c r="AF80" s="28" t="str">
        <f>SUBSTITUTE(Bestilling!P100&amp;"",",",".")&amp;""</f>
        <v/>
      </c>
      <c r="AG80" s="28" t="str">
        <f>_xlfn.XLOOKUP(Bestilling!Q100,tblTilleggsvarer[Tilleggsvare],tblTilleggsvarer[Varenr],"",0)&amp;""</f>
        <v/>
      </c>
      <c r="AH80" s="28" t="str">
        <f t="shared" si="33"/>
        <v/>
      </c>
      <c r="AI80" s="28" t="str">
        <f>SUBSTITUTE(Bestilling!R100&amp;"",",",".")&amp;""</f>
        <v/>
      </c>
      <c r="AJ80" s="28" t="str">
        <f>IF(Bestilling!M100="Ja",1,"")&amp;""</f>
        <v/>
      </c>
      <c r="AK80" s="28"/>
      <c r="AL80" s="28" t="str">
        <f>TRIM(Bestilling!N100&amp;"")&amp;""</f>
        <v/>
      </c>
      <c r="AM80" s="28" t="str">
        <f>IF(ISBLANK(Bestilling!J100),"Kunden kan ikke utlevere mottakers tlf. nr.","")&amp;""</f>
        <v>Kunden kan ikke utlevere mottakers tlf. nr.</v>
      </c>
      <c r="AN80" s="28"/>
    </row>
    <row r="81" spans="1:40" x14ac:dyDescent="0.25">
      <c r="A81" t="b">
        <f>AND(Bestilling!G101&lt;&gt;"",Bestilling!H101="Norge")</f>
        <v>0</v>
      </c>
      <c r="C81" s="28" t="str">
        <f t="shared" si="22"/>
        <v/>
      </c>
      <c r="D81" s="28" t="str">
        <f t="shared" si="23"/>
        <v/>
      </c>
      <c r="E81" s="28" t="str">
        <f t="shared" si="24"/>
        <v/>
      </c>
      <c r="F81" s="28" t="str">
        <f t="shared" si="25"/>
        <v/>
      </c>
      <c r="G81" s="28" t="str">
        <f t="shared" si="26"/>
        <v/>
      </c>
      <c r="H81" s="28"/>
      <c r="I81" s="28" t="str">
        <f t="shared" si="27"/>
        <v/>
      </c>
      <c r="J81" s="28" t="str">
        <f t="shared" si="28"/>
        <v/>
      </c>
      <c r="K81" s="28" t="str">
        <f t="shared" si="29"/>
        <v/>
      </c>
      <c r="L81" s="28" t="str">
        <f t="shared" si="30"/>
        <v/>
      </c>
      <c r="M81" s="28" t="str">
        <f>SUBSTITUTE(IF(ISBLANK(Bestilling!U101),Bestilling!T101,Bestilling!U101)&amp;"",",",".")</f>
        <v/>
      </c>
      <c r="N81" s="28" t="str">
        <f>IF(ISBLANK(Bestilling!C101),Bestilling!D101,Bestilling!C101)&amp;""</f>
        <v/>
      </c>
      <c r="O81" s="28" t="str">
        <f>Bestilling!D101&amp;""</f>
        <v/>
      </c>
      <c r="P81" s="28" t="str">
        <f>Bestilling!E101&amp;""</f>
        <v/>
      </c>
      <c r="Q81" s="28" t="str">
        <f>TEXT(Bestilling!F101,"0000")&amp;""</f>
        <v>0000</v>
      </c>
      <c r="R81" s="28" t="str">
        <f>Bestilling!G101&amp;""</f>
        <v/>
      </c>
      <c r="S81" s="29" t="str">
        <f>TEXT(Bestilling!I101,"dd.mm.åååå")&amp;""</f>
        <v>00.01.1900</v>
      </c>
      <c r="T81" s="28" t="str">
        <f>IF(NOT(ISBLANK(Bestilling!D101)),"FØR KL 15","")</f>
        <v/>
      </c>
      <c r="U81" s="28" t="str">
        <f>Bestilling!J101&amp;""</f>
        <v/>
      </c>
      <c r="V81" s="28" t="str">
        <f>_xlfn.XLOOKUP(Bestilling!K101,tblProdukter[Produkt],tblProdukter[Varenr],"",0)&amp;""</f>
        <v/>
      </c>
      <c r="W81" s="28" t="str">
        <f t="shared" si="31"/>
        <v/>
      </c>
      <c r="X81" s="28"/>
      <c r="Y81" s="28" t="str">
        <f>SUBSTITUTE(Bestilling!L101&amp;"",",",".")</f>
        <v>0</v>
      </c>
      <c r="Z81" s="28" t="str">
        <f>SUBSTITUTE(TEXT(Bestilling!S101*100,"0,00")&amp;"",",",".")</f>
        <v>0.00</v>
      </c>
      <c r="AA81" s="28" t="str">
        <f>_xlfn.XLOOKUP("Kort",tblTilleggsvarerKort[Tilleggsvare],tblTilleggsvarerKort[Varenr],"",0)&amp;""</f>
        <v>111001</v>
      </c>
      <c r="AB81" s="28">
        <f t="shared" si="34"/>
        <v>1</v>
      </c>
      <c r="AC81" s="28" t="str">
        <f>SUBSTITUTE(_xlfn.XLOOKUP("Kort",tblTilleggsvarerKort[Tilleggsvare],tblTilleggsvarerKort[Pris inkl. MVA],"",0,1)&amp;"",",",".")</f>
        <v>20</v>
      </c>
      <c r="AD81" s="28" t="str">
        <f>_xlfn.XLOOKUP(Bestilling!O101,tblTilleggsvarer[Tilleggsvare],tblTilleggsvarer[Varenr],"",0)&amp;""</f>
        <v/>
      </c>
      <c r="AE81" s="28" t="str">
        <f t="shared" si="32"/>
        <v/>
      </c>
      <c r="AF81" s="28" t="str">
        <f>SUBSTITUTE(Bestilling!P101&amp;"",",",".")&amp;""</f>
        <v/>
      </c>
      <c r="AG81" s="28" t="str">
        <f>_xlfn.XLOOKUP(Bestilling!Q101,tblTilleggsvarer[Tilleggsvare],tblTilleggsvarer[Varenr],"",0)&amp;""</f>
        <v/>
      </c>
      <c r="AH81" s="28" t="str">
        <f t="shared" si="33"/>
        <v/>
      </c>
      <c r="AI81" s="28" t="str">
        <f>SUBSTITUTE(Bestilling!R101&amp;"",",",".")&amp;""</f>
        <v/>
      </c>
      <c r="AJ81" s="28" t="str">
        <f>IF(Bestilling!M101="Ja",1,"")&amp;""</f>
        <v/>
      </c>
      <c r="AK81" s="28"/>
      <c r="AL81" s="28" t="str">
        <f>TRIM(Bestilling!N101&amp;"")&amp;""</f>
        <v/>
      </c>
      <c r="AM81" s="28" t="str">
        <f>IF(ISBLANK(Bestilling!J101),"Kunden kan ikke utlevere mottakers tlf. nr.","")&amp;""</f>
        <v>Kunden kan ikke utlevere mottakers tlf. nr.</v>
      </c>
      <c r="AN81" s="28"/>
    </row>
    <row r="82" spans="1:40" x14ac:dyDescent="0.25">
      <c r="A82" t="b">
        <f>AND(Bestilling!G102&lt;&gt;"",Bestilling!H102="Norge")</f>
        <v>0</v>
      </c>
      <c r="C82" s="28" t="str">
        <f t="shared" si="22"/>
        <v/>
      </c>
      <c r="D82" s="28" t="str">
        <f t="shared" si="23"/>
        <v/>
      </c>
      <c r="E82" s="28" t="str">
        <f t="shared" si="24"/>
        <v/>
      </c>
      <c r="F82" s="28" t="str">
        <f t="shared" si="25"/>
        <v/>
      </c>
      <c r="G82" s="28" t="str">
        <f t="shared" si="26"/>
        <v/>
      </c>
      <c r="H82" s="28"/>
      <c r="I82" s="28" t="str">
        <f t="shared" si="27"/>
        <v/>
      </c>
      <c r="J82" s="28" t="str">
        <f t="shared" si="28"/>
        <v/>
      </c>
      <c r="K82" s="28" t="str">
        <f t="shared" si="29"/>
        <v/>
      </c>
      <c r="L82" s="28" t="str">
        <f t="shared" si="30"/>
        <v/>
      </c>
      <c r="M82" s="28" t="str">
        <f>SUBSTITUTE(IF(ISBLANK(Bestilling!U102),Bestilling!T102,Bestilling!U102)&amp;"",",",".")</f>
        <v/>
      </c>
      <c r="N82" s="28" t="str">
        <f>IF(ISBLANK(Bestilling!C102),Bestilling!D102,Bestilling!C102)&amp;""</f>
        <v/>
      </c>
      <c r="O82" s="28" t="str">
        <f>Bestilling!D102&amp;""</f>
        <v/>
      </c>
      <c r="P82" s="28" t="str">
        <f>Bestilling!E102&amp;""</f>
        <v/>
      </c>
      <c r="Q82" s="28" t="str">
        <f>TEXT(Bestilling!F102,"0000")&amp;""</f>
        <v>0000</v>
      </c>
      <c r="R82" s="28" t="str">
        <f>Bestilling!G102&amp;""</f>
        <v/>
      </c>
      <c r="S82" s="29" t="str">
        <f>TEXT(Bestilling!I102,"dd.mm.åååå")&amp;""</f>
        <v>00.01.1900</v>
      </c>
      <c r="T82" s="28" t="str">
        <f>IF(NOT(ISBLANK(Bestilling!D102)),"FØR KL 15","")</f>
        <v/>
      </c>
      <c r="U82" s="28" t="str">
        <f>Bestilling!J102&amp;""</f>
        <v/>
      </c>
      <c r="V82" s="28" t="str">
        <f>_xlfn.XLOOKUP(Bestilling!K102,tblProdukter[Produkt],tblProdukter[Varenr],"",0)&amp;""</f>
        <v/>
      </c>
      <c r="W82" s="28" t="str">
        <f t="shared" si="31"/>
        <v/>
      </c>
      <c r="X82" s="28"/>
      <c r="Y82" s="28" t="str">
        <f>SUBSTITUTE(Bestilling!L102&amp;"",",",".")</f>
        <v>0</v>
      </c>
      <c r="Z82" s="28" t="str">
        <f>SUBSTITUTE(TEXT(Bestilling!S102*100,"0,00")&amp;"",",",".")</f>
        <v>0.00</v>
      </c>
      <c r="AA82" s="28" t="str">
        <f>_xlfn.XLOOKUP("Kort",tblTilleggsvarerKort[Tilleggsvare],tblTilleggsvarerKort[Varenr],"",0)&amp;""</f>
        <v>111001</v>
      </c>
      <c r="AB82" s="28">
        <f t="shared" si="34"/>
        <v>1</v>
      </c>
      <c r="AC82" s="28" t="str">
        <f>SUBSTITUTE(_xlfn.XLOOKUP("Kort",tblTilleggsvarerKort[Tilleggsvare],tblTilleggsvarerKort[Pris inkl. MVA],"",0,1)&amp;"",",",".")</f>
        <v>20</v>
      </c>
      <c r="AD82" s="28" t="str">
        <f>_xlfn.XLOOKUP(Bestilling!O102,tblTilleggsvarer[Tilleggsvare],tblTilleggsvarer[Varenr],"",0)&amp;""</f>
        <v/>
      </c>
      <c r="AE82" s="28" t="str">
        <f t="shared" si="32"/>
        <v/>
      </c>
      <c r="AF82" s="28" t="str">
        <f>SUBSTITUTE(Bestilling!P102&amp;"",",",".")&amp;""</f>
        <v/>
      </c>
      <c r="AG82" s="28" t="str">
        <f>_xlfn.XLOOKUP(Bestilling!Q102,tblTilleggsvarer[Tilleggsvare],tblTilleggsvarer[Varenr],"",0)&amp;""</f>
        <v/>
      </c>
      <c r="AH82" s="28" t="str">
        <f t="shared" si="33"/>
        <v/>
      </c>
      <c r="AI82" s="28" t="str">
        <f>SUBSTITUTE(Bestilling!R102&amp;"",",",".")&amp;""</f>
        <v/>
      </c>
      <c r="AJ82" s="28" t="str">
        <f>IF(Bestilling!M102="Ja",1,"")&amp;""</f>
        <v/>
      </c>
      <c r="AK82" s="28"/>
      <c r="AL82" s="28" t="str">
        <f>TRIM(Bestilling!N102&amp;"")&amp;""</f>
        <v/>
      </c>
      <c r="AM82" s="28" t="str">
        <f>IF(ISBLANK(Bestilling!J102),"Kunden kan ikke utlevere mottakers tlf. nr.","")&amp;""</f>
        <v>Kunden kan ikke utlevere mottakers tlf. nr.</v>
      </c>
      <c r="AN82" s="28"/>
    </row>
    <row r="83" spans="1:40" x14ac:dyDescent="0.25">
      <c r="A83" t="b">
        <f>AND(Bestilling!G103&lt;&gt;"",Bestilling!H103="Norge")</f>
        <v>0</v>
      </c>
      <c r="C83" s="28" t="str">
        <f t="shared" si="22"/>
        <v/>
      </c>
      <c r="D83" s="28" t="str">
        <f t="shared" si="23"/>
        <v/>
      </c>
      <c r="E83" s="28" t="str">
        <f t="shared" si="24"/>
        <v/>
      </c>
      <c r="F83" s="28" t="str">
        <f t="shared" si="25"/>
        <v/>
      </c>
      <c r="G83" s="28" t="str">
        <f t="shared" si="26"/>
        <v/>
      </c>
      <c r="H83" s="28"/>
      <c r="I83" s="28" t="str">
        <f t="shared" si="27"/>
        <v/>
      </c>
      <c r="J83" s="28" t="str">
        <f t="shared" si="28"/>
        <v/>
      </c>
      <c r="K83" s="28" t="str">
        <f t="shared" si="29"/>
        <v/>
      </c>
      <c r="L83" s="28" t="str">
        <f t="shared" si="30"/>
        <v/>
      </c>
      <c r="M83" s="28" t="str">
        <f>SUBSTITUTE(IF(ISBLANK(Bestilling!U103),Bestilling!T103,Bestilling!U103)&amp;"",",",".")</f>
        <v/>
      </c>
      <c r="N83" s="28" t="str">
        <f>IF(ISBLANK(Bestilling!C103),Bestilling!D103,Bestilling!C103)&amp;""</f>
        <v/>
      </c>
      <c r="O83" s="28" t="str">
        <f>Bestilling!D103&amp;""</f>
        <v/>
      </c>
      <c r="P83" s="28" t="str">
        <f>Bestilling!E103&amp;""</f>
        <v/>
      </c>
      <c r="Q83" s="28" t="str">
        <f>TEXT(Bestilling!F103,"0000")&amp;""</f>
        <v>0000</v>
      </c>
      <c r="R83" s="28" t="str">
        <f>Bestilling!G103&amp;""</f>
        <v/>
      </c>
      <c r="S83" s="29" t="str">
        <f>TEXT(Bestilling!I103,"dd.mm.åååå")&amp;""</f>
        <v>00.01.1900</v>
      </c>
      <c r="T83" s="28" t="str">
        <f>IF(NOT(ISBLANK(Bestilling!D103)),"FØR KL 15","")</f>
        <v/>
      </c>
      <c r="U83" s="28" t="str">
        <f>Bestilling!J103&amp;""</f>
        <v/>
      </c>
      <c r="V83" s="28" t="str">
        <f>_xlfn.XLOOKUP(Bestilling!K103,tblProdukter[Produkt],tblProdukter[Varenr],"",0)&amp;""</f>
        <v/>
      </c>
      <c r="W83" s="28" t="str">
        <f t="shared" si="31"/>
        <v/>
      </c>
      <c r="X83" s="28"/>
      <c r="Y83" s="28" t="str">
        <f>SUBSTITUTE(Bestilling!L103&amp;"",",",".")</f>
        <v>0</v>
      </c>
      <c r="Z83" s="28" t="str">
        <f>SUBSTITUTE(TEXT(Bestilling!S103*100,"0,00")&amp;"",",",".")</f>
        <v>0.00</v>
      </c>
      <c r="AA83" s="28" t="str">
        <f>_xlfn.XLOOKUP("Kort",tblTilleggsvarerKort[Tilleggsvare],tblTilleggsvarerKort[Varenr],"",0)&amp;""</f>
        <v>111001</v>
      </c>
      <c r="AB83" s="28">
        <f t="shared" si="34"/>
        <v>1</v>
      </c>
      <c r="AC83" s="28" t="str">
        <f>SUBSTITUTE(_xlfn.XLOOKUP("Kort",tblTilleggsvarerKort[Tilleggsvare],tblTilleggsvarerKort[Pris inkl. MVA],"",0,1)&amp;"",",",".")</f>
        <v>20</v>
      </c>
      <c r="AD83" s="28" t="str">
        <f>_xlfn.XLOOKUP(Bestilling!O103,tblTilleggsvarer[Tilleggsvare],tblTilleggsvarer[Varenr],"",0)&amp;""</f>
        <v/>
      </c>
      <c r="AE83" s="28" t="str">
        <f t="shared" si="32"/>
        <v/>
      </c>
      <c r="AF83" s="28" t="str">
        <f>SUBSTITUTE(Bestilling!P103&amp;"",",",".")&amp;""</f>
        <v/>
      </c>
      <c r="AG83" s="28" t="str">
        <f>_xlfn.XLOOKUP(Bestilling!Q103,tblTilleggsvarer[Tilleggsvare],tblTilleggsvarer[Varenr],"",0)&amp;""</f>
        <v/>
      </c>
      <c r="AH83" s="28" t="str">
        <f t="shared" si="33"/>
        <v/>
      </c>
      <c r="AI83" s="28" t="str">
        <f>SUBSTITUTE(Bestilling!R103&amp;"",",",".")&amp;""</f>
        <v/>
      </c>
      <c r="AJ83" s="28" t="str">
        <f>IF(Bestilling!M103="Ja",1,"")&amp;""</f>
        <v/>
      </c>
      <c r="AK83" s="28"/>
      <c r="AL83" s="28" t="str">
        <f>TRIM(Bestilling!N103&amp;"")&amp;""</f>
        <v/>
      </c>
      <c r="AM83" s="28" t="str">
        <f>IF(ISBLANK(Bestilling!J103),"Kunden kan ikke utlevere mottakers tlf. nr.","")&amp;""</f>
        <v>Kunden kan ikke utlevere mottakers tlf. nr.</v>
      </c>
      <c r="AN83" s="28"/>
    </row>
    <row r="84" spans="1:40" x14ac:dyDescent="0.25">
      <c r="A84" t="b">
        <f>AND(Bestilling!G104&lt;&gt;"",Bestilling!H104="Norge")</f>
        <v>0</v>
      </c>
      <c r="C84" s="28" t="str">
        <f t="shared" si="22"/>
        <v/>
      </c>
      <c r="D84" s="28" t="str">
        <f t="shared" si="23"/>
        <v/>
      </c>
      <c r="E84" s="28" t="str">
        <f t="shared" si="24"/>
        <v/>
      </c>
      <c r="F84" s="28" t="str">
        <f t="shared" si="25"/>
        <v/>
      </c>
      <c r="G84" s="28" t="str">
        <f t="shared" si="26"/>
        <v/>
      </c>
      <c r="H84" s="28"/>
      <c r="I84" s="28" t="str">
        <f t="shared" si="27"/>
        <v/>
      </c>
      <c r="J84" s="28" t="str">
        <f t="shared" si="28"/>
        <v/>
      </c>
      <c r="K84" s="28" t="str">
        <f t="shared" si="29"/>
        <v/>
      </c>
      <c r="L84" s="28" t="str">
        <f t="shared" si="30"/>
        <v/>
      </c>
      <c r="M84" s="28" t="str">
        <f>SUBSTITUTE(IF(ISBLANK(Bestilling!U104),Bestilling!T104,Bestilling!U104)&amp;"",",",".")</f>
        <v/>
      </c>
      <c r="N84" s="28" t="str">
        <f>IF(ISBLANK(Bestilling!C104),Bestilling!D104,Bestilling!C104)&amp;""</f>
        <v/>
      </c>
      <c r="O84" s="28" t="str">
        <f>Bestilling!D104&amp;""</f>
        <v/>
      </c>
      <c r="P84" s="28" t="str">
        <f>Bestilling!E104&amp;""</f>
        <v/>
      </c>
      <c r="Q84" s="28" t="str">
        <f>TEXT(Bestilling!F104,"0000")&amp;""</f>
        <v>0000</v>
      </c>
      <c r="R84" s="28" t="str">
        <f>Bestilling!G104&amp;""</f>
        <v/>
      </c>
      <c r="S84" s="29" t="str">
        <f>TEXT(Bestilling!I104,"dd.mm.åååå")&amp;""</f>
        <v>00.01.1900</v>
      </c>
      <c r="T84" s="28" t="str">
        <f>IF(NOT(ISBLANK(Bestilling!D104)),"FØR KL 15","")</f>
        <v/>
      </c>
      <c r="U84" s="28" t="str">
        <f>Bestilling!J104&amp;""</f>
        <v/>
      </c>
      <c r="V84" s="28" t="str">
        <f>_xlfn.XLOOKUP(Bestilling!K104,tblProdukter[Produkt],tblProdukter[Varenr],"",0)&amp;""</f>
        <v/>
      </c>
      <c r="W84" s="28" t="str">
        <f t="shared" si="31"/>
        <v/>
      </c>
      <c r="X84" s="28"/>
      <c r="Y84" s="28" t="str">
        <f>SUBSTITUTE(Bestilling!L104&amp;"",",",".")</f>
        <v>0</v>
      </c>
      <c r="Z84" s="28" t="str">
        <f>SUBSTITUTE(TEXT(Bestilling!S104*100,"0,00")&amp;"",",",".")</f>
        <v>0.00</v>
      </c>
      <c r="AA84" s="28" t="str">
        <f>_xlfn.XLOOKUP("Kort",tblTilleggsvarerKort[Tilleggsvare],tblTilleggsvarerKort[Varenr],"",0)&amp;""</f>
        <v>111001</v>
      </c>
      <c r="AB84" s="28">
        <f t="shared" si="34"/>
        <v>1</v>
      </c>
      <c r="AC84" s="28" t="str">
        <f>SUBSTITUTE(_xlfn.XLOOKUP("Kort",tblTilleggsvarerKort[Tilleggsvare],tblTilleggsvarerKort[Pris inkl. MVA],"",0,1)&amp;"",",",".")</f>
        <v>20</v>
      </c>
      <c r="AD84" s="28" t="str">
        <f>_xlfn.XLOOKUP(Bestilling!O104,tblTilleggsvarer[Tilleggsvare],tblTilleggsvarer[Varenr],"",0)&amp;""</f>
        <v/>
      </c>
      <c r="AE84" s="28" t="str">
        <f t="shared" si="32"/>
        <v/>
      </c>
      <c r="AF84" s="28" t="str">
        <f>SUBSTITUTE(Bestilling!P104&amp;"",",",".")&amp;""</f>
        <v/>
      </c>
      <c r="AG84" s="28" t="str">
        <f>_xlfn.XLOOKUP(Bestilling!Q104,tblTilleggsvarer[Tilleggsvare],tblTilleggsvarer[Varenr],"",0)&amp;""</f>
        <v/>
      </c>
      <c r="AH84" s="28" t="str">
        <f t="shared" si="33"/>
        <v/>
      </c>
      <c r="AI84" s="28" t="str">
        <f>SUBSTITUTE(Bestilling!R104&amp;"",",",".")&amp;""</f>
        <v/>
      </c>
      <c r="AJ84" s="28" t="str">
        <f>IF(Bestilling!M104="Ja",1,"")&amp;""</f>
        <v/>
      </c>
      <c r="AK84" s="28"/>
      <c r="AL84" s="28" t="str">
        <f>TRIM(Bestilling!N104&amp;"")&amp;""</f>
        <v/>
      </c>
      <c r="AM84" s="28" t="str">
        <f>IF(ISBLANK(Bestilling!J104),"Kunden kan ikke utlevere mottakers tlf. nr.","")&amp;""</f>
        <v>Kunden kan ikke utlevere mottakers tlf. nr.</v>
      </c>
      <c r="AN84" s="28"/>
    </row>
    <row r="85" spans="1:40" x14ac:dyDescent="0.25">
      <c r="A85" t="b">
        <f>AND(Bestilling!G105&lt;&gt;"",Bestilling!H105="Norge")</f>
        <v>0</v>
      </c>
      <c r="C85" s="28" t="str">
        <f t="shared" si="22"/>
        <v/>
      </c>
      <c r="D85" s="28" t="str">
        <f t="shared" si="23"/>
        <v/>
      </c>
      <c r="E85" s="28" t="str">
        <f t="shared" si="24"/>
        <v/>
      </c>
      <c r="F85" s="28" t="str">
        <f t="shared" si="25"/>
        <v/>
      </c>
      <c r="G85" s="28" t="str">
        <f t="shared" si="26"/>
        <v/>
      </c>
      <c r="H85" s="28"/>
      <c r="I85" s="28" t="str">
        <f t="shared" si="27"/>
        <v/>
      </c>
      <c r="J85" s="28" t="str">
        <f t="shared" si="28"/>
        <v/>
      </c>
      <c r="K85" s="28" t="str">
        <f t="shared" si="29"/>
        <v/>
      </c>
      <c r="L85" s="28" t="str">
        <f t="shared" si="30"/>
        <v/>
      </c>
      <c r="M85" s="28" t="str">
        <f>SUBSTITUTE(IF(ISBLANK(Bestilling!U105),Bestilling!T105,Bestilling!U105)&amp;"",",",".")</f>
        <v/>
      </c>
      <c r="N85" s="28" t="str">
        <f>IF(ISBLANK(Bestilling!C105),Bestilling!D105,Bestilling!C105)&amp;""</f>
        <v/>
      </c>
      <c r="O85" s="28" t="str">
        <f>Bestilling!D105&amp;""</f>
        <v/>
      </c>
      <c r="P85" s="28" t="str">
        <f>Bestilling!E105&amp;""</f>
        <v/>
      </c>
      <c r="Q85" s="28" t="str">
        <f>TEXT(Bestilling!F105,"0000")&amp;""</f>
        <v>0000</v>
      </c>
      <c r="R85" s="28" t="str">
        <f>Bestilling!G105&amp;""</f>
        <v/>
      </c>
      <c r="S85" s="29" t="str">
        <f>TEXT(Bestilling!I105,"dd.mm.åååå")&amp;""</f>
        <v>00.01.1900</v>
      </c>
      <c r="T85" s="28" t="str">
        <f>IF(NOT(ISBLANK(Bestilling!D105)),"FØR KL 15","")</f>
        <v/>
      </c>
      <c r="U85" s="28" t="str">
        <f>Bestilling!J105&amp;""</f>
        <v/>
      </c>
      <c r="V85" s="28" t="str">
        <f>_xlfn.XLOOKUP(Bestilling!K105,tblProdukter[Produkt],tblProdukter[Varenr],"",0)&amp;""</f>
        <v/>
      </c>
      <c r="W85" s="28" t="str">
        <f t="shared" si="31"/>
        <v/>
      </c>
      <c r="X85" s="28"/>
      <c r="Y85" s="28" t="str">
        <f>SUBSTITUTE(Bestilling!L105&amp;"",",",".")</f>
        <v>0</v>
      </c>
      <c r="Z85" s="28" t="str">
        <f>SUBSTITUTE(TEXT(Bestilling!S105*100,"0,00")&amp;"",",",".")</f>
        <v>0.00</v>
      </c>
      <c r="AA85" s="28" t="str">
        <f>_xlfn.XLOOKUP("Kort",tblTilleggsvarerKort[Tilleggsvare],tblTilleggsvarerKort[Varenr],"",0)&amp;""</f>
        <v>111001</v>
      </c>
      <c r="AB85" s="28">
        <f t="shared" si="34"/>
        <v>1</v>
      </c>
      <c r="AC85" s="28" t="str">
        <f>SUBSTITUTE(_xlfn.XLOOKUP("Kort",tblTilleggsvarerKort[Tilleggsvare],tblTilleggsvarerKort[Pris inkl. MVA],"",0,1)&amp;"",",",".")</f>
        <v>20</v>
      </c>
      <c r="AD85" s="28" t="str">
        <f>_xlfn.XLOOKUP(Bestilling!O105,tblTilleggsvarer[Tilleggsvare],tblTilleggsvarer[Varenr],"",0)&amp;""</f>
        <v/>
      </c>
      <c r="AE85" s="28" t="str">
        <f t="shared" si="32"/>
        <v/>
      </c>
      <c r="AF85" s="28" t="str">
        <f>SUBSTITUTE(Bestilling!P105&amp;"",",",".")&amp;""</f>
        <v/>
      </c>
      <c r="AG85" s="28" t="str">
        <f>_xlfn.XLOOKUP(Bestilling!Q105,tblTilleggsvarer[Tilleggsvare],tblTilleggsvarer[Varenr],"",0)&amp;""</f>
        <v/>
      </c>
      <c r="AH85" s="28" t="str">
        <f t="shared" si="33"/>
        <v/>
      </c>
      <c r="AI85" s="28" t="str">
        <f>SUBSTITUTE(Bestilling!R105&amp;"",",",".")&amp;""</f>
        <v/>
      </c>
      <c r="AJ85" s="28" t="str">
        <f>IF(Bestilling!M105="Ja",1,"")&amp;""</f>
        <v/>
      </c>
      <c r="AK85" s="28"/>
      <c r="AL85" s="28" t="str">
        <f>TRIM(Bestilling!N105&amp;"")&amp;""</f>
        <v/>
      </c>
      <c r="AM85" s="28" t="str">
        <f>IF(ISBLANK(Bestilling!J105),"Kunden kan ikke utlevere mottakers tlf. nr.","")&amp;""</f>
        <v>Kunden kan ikke utlevere mottakers tlf. nr.</v>
      </c>
      <c r="AN85" s="28"/>
    </row>
    <row r="86" spans="1:40" x14ac:dyDescent="0.25">
      <c r="A86" t="b">
        <f>AND(Bestilling!G106&lt;&gt;"",Bestilling!H106="Norge")</f>
        <v>0</v>
      </c>
      <c r="C86" s="28" t="str">
        <f t="shared" si="22"/>
        <v/>
      </c>
      <c r="D86" s="28" t="str">
        <f t="shared" si="23"/>
        <v/>
      </c>
      <c r="E86" s="28" t="str">
        <f t="shared" si="24"/>
        <v/>
      </c>
      <c r="F86" s="28" t="str">
        <f t="shared" si="25"/>
        <v/>
      </c>
      <c r="G86" s="28" t="str">
        <f t="shared" si="26"/>
        <v/>
      </c>
      <c r="H86" s="28"/>
      <c r="I86" s="28" t="str">
        <f t="shared" si="27"/>
        <v/>
      </c>
      <c r="J86" s="28" t="str">
        <f t="shared" si="28"/>
        <v/>
      </c>
      <c r="K86" s="28" t="str">
        <f t="shared" si="29"/>
        <v/>
      </c>
      <c r="L86" s="28" t="str">
        <f t="shared" si="30"/>
        <v/>
      </c>
      <c r="M86" s="28" t="str">
        <f>SUBSTITUTE(IF(ISBLANK(Bestilling!U106),Bestilling!T106,Bestilling!U106)&amp;"",",",".")</f>
        <v/>
      </c>
      <c r="N86" s="28" t="str">
        <f>IF(ISBLANK(Bestilling!C106),Bestilling!D106,Bestilling!C106)&amp;""</f>
        <v/>
      </c>
      <c r="O86" s="28" t="str">
        <f>Bestilling!D106&amp;""</f>
        <v/>
      </c>
      <c r="P86" s="28" t="str">
        <f>Bestilling!E106&amp;""</f>
        <v/>
      </c>
      <c r="Q86" s="28" t="str">
        <f>TEXT(Bestilling!F106,"0000")&amp;""</f>
        <v>0000</v>
      </c>
      <c r="R86" s="28" t="str">
        <f>Bestilling!G106&amp;""</f>
        <v/>
      </c>
      <c r="S86" s="29" t="str">
        <f>TEXT(Bestilling!I106,"dd.mm.åååå")&amp;""</f>
        <v>00.01.1900</v>
      </c>
      <c r="T86" s="28" t="str">
        <f>IF(NOT(ISBLANK(Bestilling!D106)),"FØR KL 15","")</f>
        <v/>
      </c>
      <c r="U86" s="28" t="str">
        <f>Bestilling!J106&amp;""</f>
        <v/>
      </c>
      <c r="V86" s="28" t="str">
        <f>_xlfn.XLOOKUP(Bestilling!K106,tblProdukter[Produkt],tblProdukter[Varenr],"",0)&amp;""</f>
        <v/>
      </c>
      <c r="W86" s="28" t="str">
        <f t="shared" si="31"/>
        <v/>
      </c>
      <c r="X86" s="28"/>
      <c r="Y86" s="28" t="str">
        <f>SUBSTITUTE(Bestilling!L106&amp;"",",",".")</f>
        <v>0</v>
      </c>
      <c r="Z86" s="28" t="str">
        <f>SUBSTITUTE(TEXT(Bestilling!S106*100,"0,00")&amp;"",",",".")</f>
        <v>0.00</v>
      </c>
      <c r="AA86" s="28" t="str">
        <f>_xlfn.XLOOKUP("Kort",tblTilleggsvarerKort[Tilleggsvare],tblTilleggsvarerKort[Varenr],"",0)&amp;""</f>
        <v>111001</v>
      </c>
      <c r="AB86" s="28">
        <f t="shared" si="34"/>
        <v>1</v>
      </c>
      <c r="AC86" s="28" t="str">
        <f>SUBSTITUTE(_xlfn.XLOOKUP("Kort",tblTilleggsvarerKort[Tilleggsvare],tblTilleggsvarerKort[Pris inkl. MVA],"",0,1)&amp;"",",",".")</f>
        <v>20</v>
      </c>
      <c r="AD86" s="28" t="str">
        <f>_xlfn.XLOOKUP(Bestilling!O106,tblTilleggsvarer[Tilleggsvare],tblTilleggsvarer[Varenr],"",0)&amp;""</f>
        <v/>
      </c>
      <c r="AE86" s="28" t="str">
        <f t="shared" si="32"/>
        <v/>
      </c>
      <c r="AF86" s="28" t="str">
        <f>SUBSTITUTE(Bestilling!P106&amp;"",",",".")&amp;""</f>
        <v/>
      </c>
      <c r="AG86" s="28" t="str">
        <f>_xlfn.XLOOKUP(Bestilling!Q106,tblTilleggsvarer[Tilleggsvare],tblTilleggsvarer[Varenr],"",0)&amp;""</f>
        <v/>
      </c>
      <c r="AH86" s="28" t="str">
        <f t="shared" si="33"/>
        <v/>
      </c>
      <c r="AI86" s="28" t="str">
        <f>SUBSTITUTE(Bestilling!R106&amp;"",",",".")&amp;""</f>
        <v/>
      </c>
      <c r="AJ86" s="28" t="str">
        <f>IF(Bestilling!M106="Ja",1,"")&amp;""</f>
        <v/>
      </c>
      <c r="AK86" s="28"/>
      <c r="AL86" s="28" t="str">
        <f>TRIM(Bestilling!N106&amp;"")&amp;""</f>
        <v/>
      </c>
      <c r="AM86" s="28" t="str">
        <f>IF(ISBLANK(Bestilling!J106),"Kunden kan ikke utlevere mottakers tlf. nr.","")&amp;""</f>
        <v>Kunden kan ikke utlevere mottakers tlf. nr.</v>
      </c>
      <c r="AN86" s="28"/>
    </row>
    <row r="87" spans="1:40" x14ac:dyDescent="0.25">
      <c r="A87" t="b">
        <f>AND(Bestilling!G107&lt;&gt;"",Bestilling!H107="Norge")</f>
        <v>0</v>
      </c>
      <c r="C87" s="28" t="str">
        <f t="shared" si="22"/>
        <v/>
      </c>
      <c r="D87" s="28" t="str">
        <f t="shared" si="23"/>
        <v/>
      </c>
      <c r="E87" s="28" t="str">
        <f t="shared" si="24"/>
        <v/>
      </c>
      <c r="F87" s="28" t="str">
        <f t="shared" si="25"/>
        <v/>
      </c>
      <c r="G87" s="28" t="str">
        <f t="shared" si="26"/>
        <v/>
      </c>
      <c r="H87" s="28"/>
      <c r="I87" s="28" t="str">
        <f t="shared" si="27"/>
        <v/>
      </c>
      <c r="J87" s="28" t="str">
        <f t="shared" si="28"/>
        <v/>
      </c>
      <c r="K87" s="28" t="str">
        <f t="shared" si="29"/>
        <v/>
      </c>
      <c r="L87" s="28" t="str">
        <f t="shared" si="30"/>
        <v/>
      </c>
      <c r="M87" s="28" t="str">
        <f>SUBSTITUTE(IF(ISBLANK(Bestilling!U107),Bestilling!T107,Bestilling!U107)&amp;"",",",".")</f>
        <v/>
      </c>
      <c r="N87" s="28" t="str">
        <f>IF(ISBLANK(Bestilling!C107),Bestilling!D107,Bestilling!C107)&amp;""</f>
        <v/>
      </c>
      <c r="O87" s="28" t="str">
        <f>Bestilling!D107&amp;""</f>
        <v/>
      </c>
      <c r="P87" s="28" t="str">
        <f>Bestilling!E107&amp;""</f>
        <v/>
      </c>
      <c r="Q87" s="28" t="str">
        <f>TEXT(Bestilling!F107,"0000")&amp;""</f>
        <v>0000</v>
      </c>
      <c r="R87" s="28" t="str">
        <f>Bestilling!G107&amp;""</f>
        <v/>
      </c>
      <c r="S87" s="29" t="str">
        <f>TEXT(Bestilling!I107,"dd.mm.åååå")&amp;""</f>
        <v>00.01.1900</v>
      </c>
      <c r="T87" s="28" t="str">
        <f>IF(NOT(ISBLANK(Bestilling!D107)),"FØR KL 15","")</f>
        <v/>
      </c>
      <c r="U87" s="28" t="str">
        <f>Bestilling!J107&amp;""</f>
        <v/>
      </c>
      <c r="V87" s="28" t="str">
        <f>_xlfn.XLOOKUP(Bestilling!K107,tblProdukter[Produkt],tblProdukter[Varenr],"",0)&amp;""</f>
        <v/>
      </c>
      <c r="W87" s="28" t="str">
        <f t="shared" si="31"/>
        <v/>
      </c>
      <c r="X87" s="28"/>
      <c r="Y87" s="28" t="str">
        <f>SUBSTITUTE(Bestilling!L107&amp;"",",",".")</f>
        <v>0</v>
      </c>
      <c r="Z87" s="28" t="str">
        <f>SUBSTITUTE(TEXT(Bestilling!S107*100,"0,00")&amp;"",",",".")</f>
        <v>0.00</v>
      </c>
      <c r="AA87" s="28" t="str">
        <f>_xlfn.XLOOKUP("Kort",tblTilleggsvarerKort[Tilleggsvare],tblTilleggsvarerKort[Varenr],"",0)&amp;""</f>
        <v>111001</v>
      </c>
      <c r="AB87" s="28">
        <f t="shared" si="34"/>
        <v>1</v>
      </c>
      <c r="AC87" s="28" t="str">
        <f>SUBSTITUTE(_xlfn.XLOOKUP("Kort",tblTilleggsvarerKort[Tilleggsvare],tblTilleggsvarerKort[Pris inkl. MVA],"",0,1)&amp;"",",",".")</f>
        <v>20</v>
      </c>
      <c r="AD87" s="28" t="str">
        <f>_xlfn.XLOOKUP(Bestilling!O107,tblTilleggsvarer[Tilleggsvare],tblTilleggsvarer[Varenr],"",0)&amp;""</f>
        <v/>
      </c>
      <c r="AE87" s="28" t="str">
        <f t="shared" si="32"/>
        <v/>
      </c>
      <c r="AF87" s="28" t="str">
        <f>SUBSTITUTE(Bestilling!P107&amp;"",",",".")&amp;""</f>
        <v/>
      </c>
      <c r="AG87" s="28" t="str">
        <f>_xlfn.XLOOKUP(Bestilling!Q107,tblTilleggsvarer[Tilleggsvare],tblTilleggsvarer[Varenr],"",0)&amp;""</f>
        <v/>
      </c>
      <c r="AH87" s="28" t="str">
        <f t="shared" si="33"/>
        <v/>
      </c>
      <c r="AI87" s="28" t="str">
        <f>SUBSTITUTE(Bestilling!R107&amp;"",",",".")&amp;""</f>
        <v/>
      </c>
      <c r="AJ87" s="28" t="str">
        <f>IF(Bestilling!M107="Ja",1,"")&amp;""</f>
        <v/>
      </c>
      <c r="AK87" s="28"/>
      <c r="AL87" s="28" t="str">
        <f>TRIM(Bestilling!N107&amp;"")&amp;""</f>
        <v/>
      </c>
      <c r="AM87" s="28" t="str">
        <f>IF(ISBLANK(Bestilling!J107),"Kunden kan ikke utlevere mottakers tlf. nr.","")&amp;""</f>
        <v>Kunden kan ikke utlevere mottakers tlf. nr.</v>
      </c>
      <c r="AN87" s="28"/>
    </row>
    <row r="88" spans="1:40" x14ac:dyDescent="0.25">
      <c r="A88" t="b">
        <f>AND(Bestilling!G108&lt;&gt;"",Bestilling!H108="Norge")</f>
        <v>0</v>
      </c>
      <c r="C88" s="28" t="str">
        <f t="shared" si="22"/>
        <v/>
      </c>
      <c r="D88" s="28" t="str">
        <f t="shared" si="23"/>
        <v/>
      </c>
      <c r="E88" s="28" t="str">
        <f t="shared" si="24"/>
        <v/>
      </c>
      <c r="F88" s="28" t="str">
        <f t="shared" si="25"/>
        <v/>
      </c>
      <c r="G88" s="28" t="str">
        <f t="shared" si="26"/>
        <v/>
      </c>
      <c r="H88" s="28"/>
      <c r="I88" s="28" t="str">
        <f t="shared" si="27"/>
        <v/>
      </c>
      <c r="J88" s="28" t="str">
        <f t="shared" si="28"/>
        <v/>
      </c>
      <c r="K88" s="28" t="str">
        <f t="shared" si="29"/>
        <v/>
      </c>
      <c r="L88" s="28" t="str">
        <f t="shared" si="30"/>
        <v/>
      </c>
      <c r="M88" s="28" t="str">
        <f>SUBSTITUTE(IF(ISBLANK(Bestilling!U108),Bestilling!T108,Bestilling!U108)&amp;"",",",".")</f>
        <v/>
      </c>
      <c r="N88" s="28" t="str">
        <f>IF(ISBLANK(Bestilling!C108),Bestilling!D108,Bestilling!C108)&amp;""</f>
        <v/>
      </c>
      <c r="O88" s="28" t="str">
        <f>Bestilling!D108&amp;""</f>
        <v/>
      </c>
      <c r="P88" s="28" t="str">
        <f>Bestilling!E108&amp;""</f>
        <v/>
      </c>
      <c r="Q88" s="28" t="str">
        <f>TEXT(Bestilling!F108,"0000")&amp;""</f>
        <v>0000</v>
      </c>
      <c r="R88" s="28" t="str">
        <f>Bestilling!G108&amp;""</f>
        <v/>
      </c>
      <c r="S88" s="29" t="str">
        <f>TEXT(Bestilling!I108,"dd.mm.åååå")&amp;""</f>
        <v>00.01.1900</v>
      </c>
      <c r="T88" s="28" t="str">
        <f>IF(NOT(ISBLANK(Bestilling!D108)),"FØR KL 15","")</f>
        <v/>
      </c>
      <c r="U88" s="28" t="str">
        <f>Bestilling!J108&amp;""</f>
        <v/>
      </c>
      <c r="V88" s="28" t="str">
        <f>_xlfn.XLOOKUP(Bestilling!K108,tblProdukter[Produkt],tblProdukter[Varenr],"",0)&amp;""</f>
        <v/>
      </c>
      <c r="W88" s="28" t="str">
        <f t="shared" si="31"/>
        <v/>
      </c>
      <c r="X88" s="28"/>
      <c r="Y88" s="28" t="str">
        <f>SUBSTITUTE(Bestilling!L108&amp;"",",",".")</f>
        <v>0</v>
      </c>
      <c r="Z88" s="28" t="str">
        <f>SUBSTITUTE(TEXT(Bestilling!S108*100,"0,00")&amp;"",",",".")</f>
        <v>0.00</v>
      </c>
      <c r="AA88" s="28" t="str">
        <f>_xlfn.XLOOKUP("Kort",tblTilleggsvarerKort[Tilleggsvare],tblTilleggsvarerKort[Varenr],"",0)&amp;""</f>
        <v>111001</v>
      </c>
      <c r="AB88" s="28">
        <f t="shared" si="34"/>
        <v>1</v>
      </c>
      <c r="AC88" s="28" t="str">
        <f>SUBSTITUTE(_xlfn.XLOOKUP("Kort",tblTilleggsvarerKort[Tilleggsvare],tblTilleggsvarerKort[Pris inkl. MVA],"",0,1)&amp;"",",",".")</f>
        <v>20</v>
      </c>
      <c r="AD88" s="28" t="str">
        <f>_xlfn.XLOOKUP(Bestilling!O108,tblTilleggsvarer[Tilleggsvare],tblTilleggsvarer[Varenr],"",0)&amp;""</f>
        <v/>
      </c>
      <c r="AE88" s="28" t="str">
        <f t="shared" si="32"/>
        <v/>
      </c>
      <c r="AF88" s="28" t="str">
        <f>SUBSTITUTE(Bestilling!P108&amp;"",",",".")&amp;""</f>
        <v/>
      </c>
      <c r="AG88" s="28" t="str">
        <f>_xlfn.XLOOKUP(Bestilling!Q108,tblTilleggsvarer[Tilleggsvare],tblTilleggsvarer[Varenr],"",0)&amp;""</f>
        <v/>
      </c>
      <c r="AH88" s="28" t="str">
        <f t="shared" si="33"/>
        <v/>
      </c>
      <c r="AI88" s="28" t="str">
        <f>SUBSTITUTE(Bestilling!R108&amp;"",",",".")&amp;""</f>
        <v/>
      </c>
      <c r="AJ88" s="28" t="str">
        <f>IF(Bestilling!M108="Ja",1,"")&amp;""</f>
        <v/>
      </c>
      <c r="AK88" s="28"/>
      <c r="AL88" s="28" t="str">
        <f>TRIM(Bestilling!N108&amp;"")&amp;""</f>
        <v/>
      </c>
      <c r="AM88" s="28" t="str">
        <f>IF(ISBLANK(Bestilling!J108),"Kunden kan ikke utlevere mottakers tlf. nr.","")&amp;""</f>
        <v>Kunden kan ikke utlevere mottakers tlf. nr.</v>
      </c>
      <c r="AN88" s="28"/>
    </row>
    <row r="89" spans="1:40" x14ac:dyDescent="0.25">
      <c r="A89" t="b">
        <f>AND(Bestilling!G109&lt;&gt;"",Bestilling!H109="Norge")</f>
        <v>0</v>
      </c>
      <c r="C89" s="28" t="str">
        <f t="shared" si="22"/>
        <v/>
      </c>
      <c r="D89" s="28" t="str">
        <f t="shared" si="23"/>
        <v/>
      </c>
      <c r="E89" s="28" t="str">
        <f t="shared" si="24"/>
        <v/>
      </c>
      <c r="F89" s="28" t="str">
        <f t="shared" si="25"/>
        <v/>
      </c>
      <c r="G89" s="28" t="str">
        <f t="shared" si="26"/>
        <v/>
      </c>
      <c r="H89" s="28"/>
      <c r="I89" s="28" t="str">
        <f t="shared" si="27"/>
        <v/>
      </c>
      <c r="J89" s="28" t="str">
        <f t="shared" si="28"/>
        <v/>
      </c>
      <c r="K89" s="28" t="str">
        <f t="shared" si="29"/>
        <v/>
      </c>
      <c r="L89" s="28" t="str">
        <f t="shared" si="30"/>
        <v/>
      </c>
      <c r="M89" s="28" t="str">
        <f>SUBSTITUTE(IF(ISBLANK(Bestilling!U109),Bestilling!T109,Bestilling!U109)&amp;"",",",".")</f>
        <v/>
      </c>
      <c r="N89" s="28" t="str">
        <f>IF(ISBLANK(Bestilling!C109),Bestilling!D109,Bestilling!C109)&amp;""</f>
        <v/>
      </c>
      <c r="O89" s="28" t="str">
        <f>Bestilling!D109&amp;""</f>
        <v/>
      </c>
      <c r="P89" s="28" t="str">
        <f>Bestilling!E109&amp;""</f>
        <v/>
      </c>
      <c r="Q89" s="28" t="str">
        <f>TEXT(Bestilling!F109,"0000")&amp;""</f>
        <v>0000</v>
      </c>
      <c r="R89" s="28" t="str">
        <f>Bestilling!G109&amp;""</f>
        <v/>
      </c>
      <c r="S89" s="29" t="str">
        <f>TEXT(Bestilling!I109,"dd.mm.åååå")&amp;""</f>
        <v>00.01.1900</v>
      </c>
      <c r="T89" s="28" t="str">
        <f>IF(NOT(ISBLANK(Bestilling!D109)),"FØR KL 15","")</f>
        <v/>
      </c>
      <c r="U89" s="28" t="str">
        <f>Bestilling!J109&amp;""</f>
        <v/>
      </c>
      <c r="V89" s="28" t="str">
        <f>_xlfn.XLOOKUP(Bestilling!K109,tblProdukter[Produkt],tblProdukter[Varenr],"",0)&amp;""</f>
        <v/>
      </c>
      <c r="W89" s="28" t="str">
        <f t="shared" si="31"/>
        <v/>
      </c>
      <c r="X89" s="28"/>
      <c r="Y89" s="28" t="str">
        <f>SUBSTITUTE(Bestilling!L109&amp;"",",",".")</f>
        <v>0</v>
      </c>
      <c r="Z89" s="28" t="str">
        <f>SUBSTITUTE(TEXT(Bestilling!S109*100,"0,00")&amp;"",",",".")</f>
        <v>0.00</v>
      </c>
      <c r="AA89" s="28" t="str">
        <f>_xlfn.XLOOKUP("Kort",tblTilleggsvarerKort[Tilleggsvare],tblTilleggsvarerKort[Varenr],"",0)&amp;""</f>
        <v>111001</v>
      </c>
      <c r="AB89" s="28">
        <f t="shared" si="34"/>
        <v>1</v>
      </c>
      <c r="AC89" s="28" t="str">
        <f>SUBSTITUTE(_xlfn.XLOOKUP("Kort",tblTilleggsvarerKort[Tilleggsvare],tblTilleggsvarerKort[Pris inkl. MVA],"",0,1)&amp;"",",",".")</f>
        <v>20</v>
      </c>
      <c r="AD89" s="28" t="str">
        <f>_xlfn.XLOOKUP(Bestilling!O109,tblTilleggsvarer[Tilleggsvare],tblTilleggsvarer[Varenr],"",0)&amp;""</f>
        <v/>
      </c>
      <c r="AE89" s="28" t="str">
        <f t="shared" si="32"/>
        <v/>
      </c>
      <c r="AF89" s="28" t="str">
        <f>SUBSTITUTE(Bestilling!P109&amp;"",",",".")&amp;""</f>
        <v/>
      </c>
      <c r="AG89" s="28" t="str">
        <f>_xlfn.XLOOKUP(Bestilling!Q109,tblTilleggsvarer[Tilleggsvare],tblTilleggsvarer[Varenr],"",0)&amp;""</f>
        <v/>
      </c>
      <c r="AH89" s="28" t="str">
        <f t="shared" si="33"/>
        <v/>
      </c>
      <c r="AI89" s="28" t="str">
        <f>SUBSTITUTE(Bestilling!R109&amp;"",",",".")&amp;""</f>
        <v/>
      </c>
      <c r="AJ89" s="28" t="str">
        <f>IF(Bestilling!M109="Ja",1,"")&amp;""</f>
        <v/>
      </c>
      <c r="AK89" s="28"/>
      <c r="AL89" s="28" t="str">
        <f>TRIM(Bestilling!N109&amp;"")&amp;""</f>
        <v/>
      </c>
      <c r="AM89" s="28" t="str">
        <f>IF(ISBLANK(Bestilling!J109),"Kunden kan ikke utlevere mottakers tlf. nr.","")&amp;""</f>
        <v>Kunden kan ikke utlevere mottakers tlf. nr.</v>
      </c>
      <c r="AN89" s="28"/>
    </row>
    <row r="90" spans="1:40" x14ac:dyDescent="0.25">
      <c r="A90" t="b">
        <f>AND(Bestilling!G110&lt;&gt;"",Bestilling!H110="Norge")</f>
        <v>0</v>
      </c>
      <c r="C90" s="28" t="str">
        <f t="shared" si="22"/>
        <v/>
      </c>
      <c r="D90" s="28" t="str">
        <f t="shared" si="23"/>
        <v/>
      </c>
      <c r="E90" s="28" t="str">
        <f t="shared" si="24"/>
        <v/>
      </c>
      <c r="F90" s="28" t="str">
        <f t="shared" si="25"/>
        <v/>
      </c>
      <c r="G90" s="28" t="str">
        <f t="shared" si="26"/>
        <v/>
      </c>
      <c r="H90" s="28"/>
      <c r="I90" s="28" t="str">
        <f t="shared" si="27"/>
        <v/>
      </c>
      <c r="J90" s="28" t="str">
        <f t="shared" si="28"/>
        <v/>
      </c>
      <c r="K90" s="28" t="str">
        <f t="shared" si="29"/>
        <v/>
      </c>
      <c r="L90" s="28" t="str">
        <f t="shared" si="30"/>
        <v/>
      </c>
      <c r="M90" s="28" t="str">
        <f>SUBSTITUTE(IF(ISBLANK(Bestilling!U110),Bestilling!T110,Bestilling!U110)&amp;"",",",".")</f>
        <v/>
      </c>
      <c r="N90" s="28" t="str">
        <f>IF(ISBLANK(Bestilling!C110),Bestilling!D110,Bestilling!C110)&amp;""</f>
        <v/>
      </c>
      <c r="O90" s="28" t="str">
        <f>Bestilling!D110&amp;""</f>
        <v/>
      </c>
      <c r="P90" s="28" t="str">
        <f>Bestilling!E110&amp;""</f>
        <v/>
      </c>
      <c r="Q90" s="28" t="str">
        <f>TEXT(Bestilling!F110,"0000")&amp;""</f>
        <v>0000</v>
      </c>
      <c r="R90" s="28" t="str">
        <f>Bestilling!G110&amp;""</f>
        <v/>
      </c>
      <c r="S90" s="29" t="str">
        <f>TEXT(Bestilling!I110,"dd.mm.åååå")&amp;""</f>
        <v>00.01.1900</v>
      </c>
      <c r="T90" s="28" t="str">
        <f>IF(NOT(ISBLANK(Bestilling!D110)),"FØR KL 15","")</f>
        <v/>
      </c>
      <c r="U90" s="28" t="str">
        <f>Bestilling!J110&amp;""</f>
        <v/>
      </c>
      <c r="V90" s="28" t="str">
        <f>_xlfn.XLOOKUP(Bestilling!K110,tblProdukter[Produkt],tblProdukter[Varenr],"",0)&amp;""</f>
        <v/>
      </c>
      <c r="W90" s="28" t="str">
        <f t="shared" si="31"/>
        <v/>
      </c>
      <c r="X90" s="28"/>
      <c r="Y90" s="28" t="str">
        <f>SUBSTITUTE(Bestilling!L110&amp;"",",",".")</f>
        <v>0</v>
      </c>
      <c r="Z90" s="28" t="str">
        <f>SUBSTITUTE(TEXT(Bestilling!S110*100,"0,00")&amp;"",",",".")</f>
        <v>0.00</v>
      </c>
      <c r="AA90" s="28" t="str">
        <f>_xlfn.XLOOKUP("Kort",tblTilleggsvarerKort[Tilleggsvare],tblTilleggsvarerKort[Varenr],"",0)&amp;""</f>
        <v>111001</v>
      </c>
      <c r="AB90" s="28">
        <f t="shared" si="34"/>
        <v>1</v>
      </c>
      <c r="AC90" s="28" t="str">
        <f>SUBSTITUTE(_xlfn.XLOOKUP("Kort",tblTilleggsvarerKort[Tilleggsvare],tblTilleggsvarerKort[Pris inkl. MVA],"",0,1)&amp;"",",",".")</f>
        <v>20</v>
      </c>
      <c r="AD90" s="28" t="str">
        <f>_xlfn.XLOOKUP(Bestilling!O110,tblTilleggsvarer[Tilleggsvare],tblTilleggsvarer[Varenr],"",0)&amp;""</f>
        <v/>
      </c>
      <c r="AE90" s="28" t="str">
        <f t="shared" si="32"/>
        <v/>
      </c>
      <c r="AF90" s="28" t="str">
        <f>SUBSTITUTE(Bestilling!P110&amp;"",",",".")&amp;""</f>
        <v/>
      </c>
      <c r="AG90" s="28" t="str">
        <f>_xlfn.XLOOKUP(Bestilling!Q110,tblTilleggsvarer[Tilleggsvare],tblTilleggsvarer[Varenr],"",0)&amp;""</f>
        <v/>
      </c>
      <c r="AH90" s="28" t="str">
        <f t="shared" si="33"/>
        <v/>
      </c>
      <c r="AI90" s="28" t="str">
        <f>SUBSTITUTE(Bestilling!R110&amp;"",",",".")&amp;""</f>
        <v/>
      </c>
      <c r="AJ90" s="28" t="str">
        <f>IF(Bestilling!M110="Ja",1,"")&amp;""</f>
        <v/>
      </c>
      <c r="AK90" s="28"/>
      <c r="AL90" s="28" t="str">
        <f>TRIM(Bestilling!N110&amp;"")&amp;""</f>
        <v/>
      </c>
      <c r="AM90" s="28" t="str">
        <f>IF(ISBLANK(Bestilling!J110),"Kunden kan ikke utlevere mottakers tlf. nr.","")&amp;""</f>
        <v>Kunden kan ikke utlevere mottakers tlf. nr.</v>
      </c>
      <c r="AN90" s="28"/>
    </row>
    <row r="91" spans="1:40" x14ac:dyDescent="0.25">
      <c r="A91" t="b">
        <f>AND(Bestilling!G111&lt;&gt;"",Bestilling!H111="Norge")</f>
        <v>0</v>
      </c>
      <c r="C91" s="28" t="str">
        <f t="shared" si="22"/>
        <v/>
      </c>
      <c r="D91" s="28" t="str">
        <f t="shared" si="23"/>
        <v/>
      </c>
      <c r="E91" s="28" t="str">
        <f t="shared" si="24"/>
        <v/>
      </c>
      <c r="F91" s="28" t="str">
        <f t="shared" si="25"/>
        <v/>
      </c>
      <c r="G91" s="28" t="str">
        <f t="shared" si="26"/>
        <v/>
      </c>
      <c r="H91" s="28"/>
      <c r="I91" s="28" t="str">
        <f t="shared" si="27"/>
        <v/>
      </c>
      <c r="J91" s="28" t="str">
        <f t="shared" si="28"/>
        <v/>
      </c>
      <c r="K91" s="28" t="str">
        <f t="shared" si="29"/>
        <v/>
      </c>
      <c r="L91" s="28" t="str">
        <f t="shared" si="30"/>
        <v/>
      </c>
      <c r="M91" s="28" t="str">
        <f>SUBSTITUTE(IF(ISBLANK(Bestilling!U111),Bestilling!T111,Bestilling!U111)&amp;"",",",".")</f>
        <v/>
      </c>
      <c r="N91" s="28" t="str">
        <f>IF(ISBLANK(Bestilling!C111),Bestilling!D111,Bestilling!C111)&amp;""</f>
        <v/>
      </c>
      <c r="O91" s="28" t="str">
        <f>Bestilling!D111&amp;""</f>
        <v/>
      </c>
      <c r="P91" s="28" t="str">
        <f>Bestilling!E111&amp;""</f>
        <v/>
      </c>
      <c r="Q91" s="28" t="str">
        <f>TEXT(Bestilling!F111,"0000")&amp;""</f>
        <v>0000</v>
      </c>
      <c r="R91" s="28" t="str">
        <f>Bestilling!G111&amp;""</f>
        <v/>
      </c>
      <c r="S91" s="29" t="str">
        <f>TEXT(Bestilling!I111,"dd.mm.åååå")&amp;""</f>
        <v>00.01.1900</v>
      </c>
      <c r="T91" s="28" t="str">
        <f>IF(NOT(ISBLANK(Bestilling!D111)),"FØR KL 15","")</f>
        <v/>
      </c>
      <c r="U91" s="28" t="str">
        <f>Bestilling!J111&amp;""</f>
        <v/>
      </c>
      <c r="V91" s="28" t="str">
        <f>_xlfn.XLOOKUP(Bestilling!K111,tblProdukter[Produkt],tblProdukter[Varenr],"",0)&amp;""</f>
        <v/>
      </c>
      <c r="W91" s="28" t="str">
        <f t="shared" si="31"/>
        <v/>
      </c>
      <c r="X91" s="28"/>
      <c r="Y91" s="28" t="str">
        <f>SUBSTITUTE(Bestilling!L111&amp;"",",",".")</f>
        <v>0</v>
      </c>
      <c r="Z91" s="28" t="str">
        <f>SUBSTITUTE(TEXT(Bestilling!S111*100,"0,00")&amp;"",",",".")</f>
        <v>0.00</v>
      </c>
      <c r="AA91" s="28" t="str">
        <f>_xlfn.XLOOKUP("Kort",tblTilleggsvarerKort[Tilleggsvare],tblTilleggsvarerKort[Varenr],"",0)&amp;""</f>
        <v>111001</v>
      </c>
      <c r="AB91" s="28">
        <f t="shared" si="34"/>
        <v>1</v>
      </c>
      <c r="AC91" s="28" t="str">
        <f>SUBSTITUTE(_xlfn.XLOOKUP("Kort",tblTilleggsvarerKort[Tilleggsvare],tblTilleggsvarerKort[Pris inkl. MVA],"",0,1)&amp;"",",",".")</f>
        <v>20</v>
      </c>
      <c r="AD91" s="28" t="str">
        <f>_xlfn.XLOOKUP(Bestilling!O111,tblTilleggsvarer[Tilleggsvare],tblTilleggsvarer[Varenr],"",0)&amp;""</f>
        <v/>
      </c>
      <c r="AE91" s="28" t="str">
        <f t="shared" si="32"/>
        <v/>
      </c>
      <c r="AF91" s="28" t="str">
        <f>SUBSTITUTE(Bestilling!P111&amp;"",",",".")&amp;""</f>
        <v/>
      </c>
      <c r="AG91" s="28" t="str">
        <f>_xlfn.XLOOKUP(Bestilling!Q111,tblTilleggsvarer[Tilleggsvare],tblTilleggsvarer[Varenr],"",0)&amp;""</f>
        <v/>
      </c>
      <c r="AH91" s="28" t="str">
        <f t="shared" si="33"/>
        <v/>
      </c>
      <c r="AI91" s="28" t="str">
        <f>SUBSTITUTE(Bestilling!R111&amp;"",",",".")&amp;""</f>
        <v/>
      </c>
      <c r="AJ91" s="28" t="str">
        <f>IF(Bestilling!M111="Ja",1,"")&amp;""</f>
        <v/>
      </c>
      <c r="AK91" s="28"/>
      <c r="AL91" s="28" t="str">
        <f>TRIM(Bestilling!N111&amp;"")&amp;""</f>
        <v/>
      </c>
      <c r="AM91" s="28" t="str">
        <f>IF(ISBLANK(Bestilling!J111),"Kunden kan ikke utlevere mottakers tlf. nr.","")&amp;""</f>
        <v>Kunden kan ikke utlevere mottakers tlf. nr.</v>
      </c>
      <c r="AN91" s="28"/>
    </row>
    <row r="92" spans="1:40" x14ac:dyDescent="0.25">
      <c r="A92" t="b">
        <f>AND(Bestilling!G112&lt;&gt;"",Bestilling!H112="Norge")</f>
        <v>0</v>
      </c>
      <c r="C92" s="28" t="str">
        <f t="shared" si="22"/>
        <v/>
      </c>
      <c r="D92" s="28" t="str">
        <f t="shared" si="23"/>
        <v/>
      </c>
      <c r="E92" s="28" t="str">
        <f t="shared" si="24"/>
        <v/>
      </c>
      <c r="F92" s="28" t="str">
        <f t="shared" si="25"/>
        <v/>
      </c>
      <c r="G92" s="28" t="str">
        <f t="shared" si="26"/>
        <v/>
      </c>
      <c r="H92" s="28"/>
      <c r="I92" s="28" t="str">
        <f t="shared" si="27"/>
        <v/>
      </c>
      <c r="J92" s="28" t="str">
        <f t="shared" si="28"/>
        <v/>
      </c>
      <c r="K92" s="28" t="str">
        <f t="shared" si="29"/>
        <v/>
      </c>
      <c r="L92" s="28" t="str">
        <f t="shared" si="30"/>
        <v/>
      </c>
      <c r="M92" s="28" t="str">
        <f>SUBSTITUTE(IF(ISBLANK(Bestilling!U112),Bestilling!T112,Bestilling!U112)&amp;"",",",".")</f>
        <v/>
      </c>
      <c r="N92" s="28" t="str">
        <f>IF(ISBLANK(Bestilling!C112),Bestilling!D112,Bestilling!C112)&amp;""</f>
        <v/>
      </c>
      <c r="O92" s="28" t="str">
        <f>Bestilling!D112&amp;""</f>
        <v/>
      </c>
      <c r="P92" s="28" t="str">
        <f>Bestilling!E112&amp;""</f>
        <v/>
      </c>
      <c r="Q92" s="28" t="str">
        <f>TEXT(Bestilling!F112,"0000")&amp;""</f>
        <v>0000</v>
      </c>
      <c r="R92" s="28" t="str">
        <f>Bestilling!G112&amp;""</f>
        <v/>
      </c>
      <c r="S92" s="29" t="str">
        <f>TEXT(Bestilling!I112,"dd.mm.åååå")&amp;""</f>
        <v>00.01.1900</v>
      </c>
      <c r="T92" s="28" t="str">
        <f>IF(NOT(ISBLANK(Bestilling!D112)),"FØR KL 15","")</f>
        <v/>
      </c>
      <c r="U92" s="28" t="str">
        <f>Bestilling!J112&amp;""</f>
        <v/>
      </c>
      <c r="V92" s="28" t="str">
        <f>_xlfn.XLOOKUP(Bestilling!K112,tblProdukter[Produkt],tblProdukter[Varenr],"",0)&amp;""</f>
        <v/>
      </c>
      <c r="W92" s="28" t="str">
        <f t="shared" si="31"/>
        <v/>
      </c>
      <c r="X92" s="28"/>
      <c r="Y92" s="28" t="str">
        <f>SUBSTITUTE(Bestilling!L112&amp;"",",",".")</f>
        <v>0</v>
      </c>
      <c r="Z92" s="28" t="str">
        <f>SUBSTITUTE(TEXT(Bestilling!S112*100,"0,00")&amp;"",",",".")</f>
        <v>0.00</v>
      </c>
      <c r="AA92" s="28" t="str">
        <f>_xlfn.XLOOKUP("Kort",tblTilleggsvarerKort[Tilleggsvare],tblTilleggsvarerKort[Varenr],"",0)&amp;""</f>
        <v>111001</v>
      </c>
      <c r="AB92" s="28">
        <f t="shared" si="34"/>
        <v>1</v>
      </c>
      <c r="AC92" s="28" t="str">
        <f>SUBSTITUTE(_xlfn.XLOOKUP("Kort",tblTilleggsvarerKort[Tilleggsvare],tblTilleggsvarerKort[Pris inkl. MVA],"",0,1)&amp;"",",",".")</f>
        <v>20</v>
      </c>
      <c r="AD92" s="28" t="str">
        <f>_xlfn.XLOOKUP(Bestilling!O112,tblTilleggsvarer[Tilleggsvare],tblTilleggsvarer[Varenr],"",0)&amp;""</f>
        <v/>
      </c>
      <c r="AE92" s="28" t="str">
        <f t="shared" si="32"/>
        <v/>
      </c>
      <c r="AF92" s="28" t="str">
        <f>SUBSTITUTE(Bestilling!P112&amp;"",",",".")&amp;""</f>
        <v/>
      </c>
      <c r="AG92" s="28" t="str">
        <f>_xlfn.XLOOKUP(Bestilling!Q112,tblTilleggsvarer[Tilleggsvare],tblTilleggsvarer[Varenr],"",0)&amp;""</f>
        <v/>
      </c>
      <c r="AH92" s="28" t="str">
        <f t="shared" si="33"/>
        <v/>
      </c>
      <c r="AI92" s="28" t="str">
        <f>SUBSTITUTE(Bestilling!R112&amp;"",",",".")&amp;""</f>
        <v/>
      </c>
      <c r="AJ92" s="28" t="str">
        <f>IF(Bestilling!M112="Ja",1,"")&amp;""</f>
        <v/>
      </c>
      <c r="AK92" s="28"/>
      <c r="AL92" s="28" t="str">
        <f>TRIM(Bestilling!N112&amp;"")&amp;""</f>
        <v/>
      </c>
      <c r="AM92" s="28" t="str">
        <f>IF(ISBLANK(Bestilling!J112),"Kunden kan ikke utlevere mottakers tlf. nr.","")&amp;""</f>
        <v>Kunden kan ikke utlevere mottakers tlf. nr.</v>
      </c>
      <c r="AN92" s="28"/>
    </row>
    <row r="93" spans="1:40" x14ac:dyDescent="0.25">
      <c r="A93" t="b">
        <f>AND(Bestilling!G113&lt;&gt;"",Bestilling!H113="Norge")</f>
        <v>0</v>
      </c>
      <c r="C93" s="28" t="str">
        <f t="shared" si="22"/>
        <v/>
      </c>
      <c r="D93" s="28" t="str">
        <f t="shared" si="23"/>
        <v/>
      </c>
      <c r="E93" s="28" t="str">
        <f t="shared" si="24"/>
        <v/>
      </c>
      <c r="F93" s="28" t="str">
        <f t="shared" si="25"/>
        <v/>
      </c>
      <c r="G93" s="28" t="str">
        <f t="shared" si="26"/>
        <v/>
      </c>
      <c r="H93" s="28"/>
      <c r="I93" s="28" t="str">
        <f t="shared" si="27"/>
        <v/>
      </c>
      <c r="J93" s="28" t="str">
        <f t="shared" si="28"/>
        <v/>
      </c>
      <c r="K93" s="28" t="str">
        <f t="shared" si="29"/>
        <v/>
      </c>
      <c r="L93" s="28" t="str">
        <f t="shared" si="30"/>
        <v/>
      </c>
      <c r="M93" s="28" t="str">
        <f>SUBSTITUTE(IF(ISBLANK(Bestilling!U113),Bestilling!T113,Bestilling!U113)&amp;"",",",".")</f>
        <v/>
      </c>
      <c r="N93" s="28" t="str">
        <f>IF(ISBLANK(Bestilling!C113),Bestilling!D113,Bestilling!C113)&amp;""</f>
        <v/>
      </c>
      <c r="O93" s="28" t="str">
        <f>Bestilling!D113&amp;""</f>
        <v/>
      </c>
      <c r="P93" s="28" t="str">
        <f>Bestilling!E113&amp;""</f>
        <v/>
      </c>
      <c r="Q93" s="28" t="str">
        <f>TEXT(Bestilling!F113,"0000")&amp;""</f>
        <v>0000</v>
      </c>
      <c r="R93" s="28" t="str">
        <f>Bestilling!G113&amp;""</f>
        <v/>
      </c>
      <c r="S93" s="29" t="str">
        <f>TEXT(Bestilling!I113,"dd.mm.åååå")&amp;""</f>
        <v>00.01.1900</v>
      </c>
      <c r="T93" s="28" t="str">
        <f>IF(NOT(ISBLANK(Bestilling!D113)),"FØR KL 15","")</f>
        <v/>
      </c>
      <c r="U93" s="28" t="str">
        <f>Bestilling!J113&amp;""</f>
        <v/>
      </c>
      <c r="V93" s="28" t="str">
        <f>_xlfn.XLOOKUP(Bestilling!K113,tblProdukter[Produkt],tblProdukter[Varenr],"",0)&amp;""</f>
        <v/>
      </c>
      <c r="W93" s="28" t="str">
        <f t="shared" si="31"/>
        <v/>
      </c>
      <c r="X93" s="28"/>
      <c r="Y93" s="28" t="str">
        <f>SUBSTITUTE(Bestilling!L113&amp;"",",",".")</f>
        <v>0</v>
      </c>
      <c r="Z93" s="28" t="str">
        <f>SUBSTITUTE(TEXT(Bestilling!S113*100,"0,00")&amp;"",",",".")</f>
        <v>0.00</v>
      </c>
      <c r="AA93" s="28" t="str">
        <f>_xlfn.XLOOKUP("Kort",tblTilleggsvarerKort[Tilleggsvare],tblTilleggsvarerKort[Varenr],"",0)&amp;""</f>
        <v>111001</v>
      </c>
      <c r="AB93" s="28">
        <f t="shared" si="34"/>
        <v>1</v>
      </c>
      <c r="AC93" s="28" t="str">
        <f>SUBSTITUTE(_xlfn.XLOOKUP("Kort",tblTilleggsvarerKort[Tilleggsvare],tblTilleggsvarerKort[Pris inkl. MVA],"",0,1)&amp;"",",",".")</f>
        <v>20</v>
      </c>
      <c r="AD93" s="28" t="str">
        <f>_xlfn.XLOOKUP(Bestilling!O113,tblTilleggsvarer[Tilleggsvare],tblTilleggsvarer[Varenr],"",0)&amp;""</f>
        <v/>
      </c>
      <c r="AE93" s="28" t="str">
        <f t="shared" si="32"/>
        <v/>
      </c>
      <c r="AF93" s="28" t="str">
        <f>SUBSTITUTE(Bestilling!P113&amp;"",",",".")&amp;""</f>
        <v/>
      </c>
      <c r="AG93" s="28" t="str">
        <f>_xlfn.XLOOKUP(Bestilling!Q113,tblTilleggsvarer[Tilleggsvare],tblTilleggsvarer[Varenr],"",0)&amp;""</f>
        <v/>
      </c>
      <c r="AH93" s="28" t="str">
        <f t="shared" si="33"/>
        <v/>
      </c>
      <c r="AI93" s="28" t="str">
        <f>SUBSTITUTE(Bestilling!R113&amp;"",",",".")&amp;""</f>
        <v/>
      </c>
      <c r="AJ93" s="28" t="str">
        <f>IF(Bestilling!M113="Ja",1,"")&amp;""</f>
        <v/>
      </c>
      <c r="AK93" s="28"/>
      <c r="AL93" s="28" t="str">
        <f>TRIM(Bestilling!N113&amp;"")&amp;""</f>
        <v/>
      </c>
      <c r="AM93" s="28" t="str">
        <f>IF(ISBLANK(Bestilling!J113),"Kunden kan ikke utlevere mottakers tlf. nr.","")&amp;""</f>
        <v>Kunden kan ikke utlevere mottakers tlf. nr.</v>
      </c>
      <c r="AN93" s="28"/>
    </row>
    <row r="94" spans="1:40" x14ac:dyDescent="0.25">
      <c r="A94" t="b">
        <f>AND(Bestilling!G114&lt;&gt;"",Bestilling!H114="Norge")</f>
        <v>0</v>
      </c>
      <c r="C94" s="28" t="str">
        <f t="shared" si="22"/>
        <v/>
      </c>
      <c r="D94" s="28" t="str">
        <f t="shared" si="23"/>
        <v/>
      </c>
      <c r="E94" s="28" t="str">
        <f t="shared" si="24"/>
        <v/>
      </c>
      <c r="F94" s="28" t="str">
        <f t="shared" si="25"/>
        <v/>
      </c>
      <c r="G94" s="28" t="str">
        <f t="shared" si="26"/>
        <v/>
      </c>
      <c r="H94" s="28"/>
      <c r="I94" s="28" t="str">
        <f t="shared" si="27"/>
        <v/>
      </c>
      <c r="J94" s="28" t="str">
        <f t="shared" si="28"/>
        <v/>
      </c>
      <c r="K94" s="28" t="str">
        <f t="shared" si="29"/>
        <v/>
      </c>
      <c r="L94" s="28" t="str">
        <f t="shared" si="30"/>
        <v/>
      </c>
      <c r="M94" s="28" t="str">
        <f>SUBSTITUTE(IF(ISBLANK(Bestilling!U114),Bestilling!T114,Bestilling!U114)&amp;"",",",".")</f>
        <v/>
      </c>
      <c r="N94" s="28" t="str">
        <f>IF(ISBLANK(Bestilling!C114),Bestilling!D114,Bestilling!C114)&amp;""</f>
        <v/>
      </c>
      <c r="O94" s="28" t="str">
        <f>Bestilling!D114&amp;""</f>
        <v/>
      </c>
      <c r="P94" s="28" t="str">
        <f>Bestilling!E114&amp;""</f>
        <v/>
      </c>
      <c r="Q94" s="28" t="str">
        <f>TEXT(Bestilling!F114,"0000")&amp;""</f>
        <v>0000</v>
      </c>
      <c r="R94" s="28" t="str">
        <f>Bestilling!G114&amp;""</f>
        <v/>
      </c>
      <c r="S94" s="29" t="str">
        <f>TEXT(Bestilling!I114,"dd.mm.åååå")&amp;""</f>
        <v>00.01.1900</v>
      </c>
      <c r="T94" s="28" t="str">
        <f>IF(NOT(ISBLANK(Bestilling!D114)),"FØR KL 15","")</f>
        <v/>
      </c>
      <c r="U94" s="28" t="str">
        <f>Bestilling!J114&amp;""</f>
        <v/>
      </c>
      <c r="V94" s="28" t="str">
        <f>_xlfn.XLOOKUP(Bestilling!K114,tblProdukter[Produkt],tblProdukter[Varenr],"",0)&amp;""</f>
        <v/>
      </c>
      <c r="W94" s="28" t="str">
        <f t="shared" si="31"/>
        <v/>
      </c>
      <c r="X94" s="28"/>
      <c r="Y94" s="28" t="str">
        <f>SUBSTITUTE(Bestilling!L114&amp;"",",",".")</f>
        <v>0</v>
      </c>
      <c r="Z94" s="28" t="str">
        <f>SUBSTITUTE(TEXT(Bestilling!S114*100,"0,00")&amp;"",",",".")</f>
        <v>0.00</v>
      </c>
      <c r="AA94" s="28" t="str">
        <f>_xlfn.XLOOKUP("Kort",tblTilleggsvarerKort[Tilleggsvare],tblTilleggsvarerKort[Varenr],"",0)&amp;""</f>
        <v>111001</v>
      </c>
      <c r="AB94" s="28">
        <f t="shared" si="34"/>
        <v>1</v>
      </c>
      <c r="AC94" s="28" t="str">
        <f>SUBSTITUTE(_xlfn.XLOOKUP("Kort",tblTilleggsvarerKort[Tilleggsvare],tblTilleggsvarerKort[Pris inkl. MVA],"",0,1)&amp;"",",",".")</f>
        <v>20</v>
      </c>
      <c r="AD94" s="28" t="str">
        <f>_xlfn.XLOOKUP(Bestilling!O114,tblTilleggsvarer[Tilleggsvare],tblTilleggsvarer[Varenr],"",0)&amp;""</f>
        <v/>
      </c>
      <c r="AE94" s="28" t="str">
        <f t="shared" si="32"/>
        <v/>
      </c>
      <c r="AF94" s="28" t="str">
        <f>SUBSTITUTE(Bestilling!P114&amp;"",",",".")&amp;""</f>
        <v/>
      </c>
      <c r="AG94" s="28" t="str">
        <f>_xlfn.XLOOKUP(Bestilling!Q114,tblTilleggsvarer[Tilleggsvare],tblTilleggsvarer[Varenr],"",0)&amp;""</f>
        <v/>
      </c>
      <c r="AH94" s="28" t="str">
        <f t="shared" si="33"/>
        <v/>
      </c>
      <c r="AI94" s="28" t="str">
        <f>SUBSTITUTE(Bestilling!R114&amp;"",",",".")&amp;""</f>
        <v/>
      </c>
      <c r="AJ94" s="28" t="str">
        <f>IF(Bestilling!M114="Ja",1,"")&amp;""</f>
        <v/>
      </c>
      <c r="AK94" s="28"/>
      <c r="AL94" s="28" t="str">
        <f>TRIM(Bestilling!N114&amp;"")&amp;""</f>
        <v/>
      </c>
      <c r="AM94" s="28" t="str">
        <f>IF(ISBLANK(Bestilling!J114),"Kunden kan ikke utlevere mottakers tlf. nr.","")&amp;""</f>
        <v>Kunden kan ikke utlevere mottakers tlf. nr.</v>
      </c>
      <c r="AN94" s="28"/>
    </row>
    <row r="95" spans="1:40" x14ac:dyDescent="0.25">
      <c r="A95" t="b">
        <f>AND(Bestilling!G115&lt;&gt;"",Bestilling!H115="Norge")</f>
        <v>0</v>
      </c>
      <c r="C95" s="28" t="str">
        <f t="shared" si="22"/>
        <v/>
      </c>
      <c r="D95" s="28" t="str">
        <f t="shared" si="23"/>
        <v/>
      </c>
      <c r="E95" s="28" t="str">
        <f t="shared" si="24"/>
        <v/>
      </c>
      <c r="F95" s="28" t="str">
        <f t="shared" si="25"/>
        <v/>
      </c>
      <c r="G95" s="28" t="str">
        <f t="shared" si="26"/>
        <v/>
      </c>
      <c r="H95" s="28"/>
      <c r="I95" s="28" t="str">
        <f t="shared" si="27"/>
        <v/>
      </c>
      <c r="J95" s="28" t="str">
        <f t="shared" si="28"/>
        <v/>
      </c>
      <c r="K95" s="28" t="str">
        <f t="shared" si="29"/>
        <v/>
      </c>
      <c r="L95" s="28" t="str">
        <f t="shared" si="30"/>
        <v/>
      </c>
      <c r="M95" s="28" t="str">
        <f>SUBSTITUTE(IF(ISBLANK(Bestilling!U115),Bestilling!T115,Bestilling!U115)&amp;"",",",".")</f>
        <v/>
      </c>
      <c r="N95" s="28" t="str">
        <f>IF(ISBLANK(Bestilling!C115),Bestilling!D115,Bestilling!C115)&amp;""</f>
        <v/>
      </c>
      <c r="O95" s="28" t="str">
        <f>Bestilling!D115&amp;""</f>
        <v/>
      </c>
      <c r="P95" s="28" t="str">
        <f>Bestilling!E115&amp;""</f>
        <v/>
      </c>
      <c r="Q95" s="28" t="str">
        <f>TEXT(Bestilling!F115,"0000")&amp;""</f>
        <v>0000</v>
      </c>
      <c r="R95" s="28" t="str">
        <f>Bestilling!G115&amp;""</f>
        <v/>
      </c>
      <c r="S95" s="29" t="str">
        <f>TEXT(Bestilling!I115,"dd.mm.åååå")&amp;""</f>
        <v>00.01.1900</v>
      </c>
      <c r="T95" s="28" t="str">
        <f>IF(NOT(ISBLANK(Bestilling!D115)),"FØR KL 15","")</f>
        <v/>
      </c>
      <c r="U95" s="28" t="str">
        <f>Bestilling!J115&amp;""</f>
        <v/>
      </c>
      <c r="V95" s="28" t="str">
        <f>_xlfn.XLOOKUP(Bestilling!K115,tblProdukter[Produkt],tblProdukter[Varenr],"",0)&amp;""</f>
        <v/>
      </c>
      <c r="W95" s="28" t="str">
        <f t="shared" si="31"/>
        <v/>
      </c>
      <c r="X95" s="28"/>
      <c r="Y95" s="28" t="str">
        <f>SUBSTITUTE(Bestilling!L115&amp;"",",",".")</f>
        <v>0</v>
      </c>
      <c r="Z95" s="28" t="str">
        <f>SUBSTITUTE(TEXT(Bestilling!S115*100,"0,00")&amp;"",",",".")</f>
        <v>0.00</v>
      </c>
      <c r="AA95" s="28" t="str">
        <f>_xlfn.XLOOKUP("Kort",tblTilleggsvarerKort[Tilleggsvare],tblTilleggsvarerKort[Varenr],"",0)&amp;""</f>
        <v>111001</v>
      </c>
      <c r="AB95" s="28">
        <f t="shared" si="34"/>
        <v>1</v>
      </c>
      <c r="AC95" s="28" t="str">
        <f>SUBSTITUTE(_xlfn.XLOOKUP("Kort",tblTilleggsvarerKort[Tilleggsvare],tblTilleggsvarerKort[Pris inkl. MVA],"",0,1)&amp;"",",",".")</f>
        <v>20</v>
      </c>
      <c r="AD95" s="28" t="str">
        <f>_xlfn.XLOOKUP(Bestilling!O115,tblTilleggsvarer[Tilleggsvare],tblTilleggsvarer[Varenr],"",0)&amp;""</f>
        <v/>
      </c>
      <c r="AE95" s="28" t="str">
        <f t="shared" si="32"/>
        <v/>
      </c>
      <c r="AF95" s="28" t="str">
        <f>SUBSTITUTE(Bestilling!P115&amp;"",",",".")&amp;""</f>
        <v/>
      </c>
      <c r="AG95" s="28" t="str">
        <f>_xlfn.XLOOKUP(Bestilling!Q115,tblTilleggsvarer[Tilleggsvare],tblTilleggsvarer[Varenr],"",0)&amp;""</f>
        <v/>
      </c>
      <c r="AH95" s="28" t="str">
        <f t="shared" si="33"/>
        <v/>
      </c>
      <c r="AI95" s="28" t="str">
        <f>SUBSTITUTE(Bestilling!R115&amp;"",",",".")&amp;""</f>
        <v/>
      </c>
      <c r="AJ95" s="28" t="str">
        <f>IF(Bestilling!M115="Ja",1,"")&amp;""</f>
        <v/>
      </c>
      <c r="AK95" s="28"/>
      <c r="AL95" s="28" t="str">
        <f>TRIM(Bestilling!N115&amp;"")&amp;""</f>
        <v/>
      </c>
      <c r="AM95" s="28" t="str">
        <f>IF(ISBLANK(Bestilling!J115),"Kunden kan ikke utlevere mottakers tlf. nr.","")&amp;""</f>
        <v>Kunden kan ikke utlevere mottakers tlf. nr.</v>
      </c>
      <c r="AN95" s="28"/>
    </row>
    <row r="96" spans="1:40" x14ac:dyDescent="0.25">
      <c r="A96" t="b">
        <f>AND(Bestilling!G116&lt;&gt;"",Bestilling!H116="Norge")</f>
        <v>0</v>
      </c>
      <c r="C96" s="28" t="str">
        <f t="shared" si="22"/>
        <v/>
      </c>
      <c r="D96" s="28" t="str">
        <f t="shared" si="23"/>
        <v/>
      </c>
      <c r="E96" s="28" t="str">
        <f t="shared" si="24"/>
        <v/>
      </c>
      <c r="F96" s="28" t="str">
        <f t="shared" si="25"/>
        <v/>
      </c>
      <c r="G96" s="28" t="str">
        <f t="shared" si="26"/>
        <v/>
      </c>
      <c r="H96" s="28"/>
      <c r="I96" s="28" t="str">
        <f t="shared" si="27"/>
        <v/>
      </c>
      <c r="J96" s="28" t="str">
        <f t="shared" si="28"/>
        <v/>
      </c>
      <c r="K96" s="28" t="str">
        <f t="shared" si="29"/>
        <v/>
      </c>
      <c r="L96" s="28" t="str">
        <f t="shared" si="30"/>
        <v/>
      </c>
      <c r="M96" s="28" t="str">
        <f>SUBSTITUTE(IF(ISBLANK(Bestilling!U116),Bestilling!T116,Bestilling!U116)&amp;"",",",".")</f>
        <v/>
      </c>
      <c r="N96" s="28" t="str">
        <f>IF(ISBLANK(Bestilling!C116),Bestilling!D116,Bestilling!C116)&amp;""</f>
        <v/>
      </c>
      <c r="O96" s="28" t="str">
        <f>Bestilling!D116&amp;""</f>
        <v/>
      </c>
      <c r="P96" s="28" t="str">
        <f>Bestilling!E116&amp;""</f>
        <v/>
      </c>
      <c r="Q96" s="28" t="str">
        <f>TEXT(Bestilling!F116,"0000")&amp;""</f>
        <v>0000</v>
      </c>
      <c r="R96" s="28" t="str">
        <f>Bestilling!G116&amp;""</f>
        <v/>
      </c>
      <c r="S96" s="29" t="str">
        <f>TEXT(Bestilling!I116,"dd.mm.åååå")&amp;""</f>
        <v>00.01.1900</v>
      </c>
      <c r="T96" s="28" t="str">
        <f>IF(NOT(ISBLANK(Bestilling!D116)),"FØR KL 15","")</f>
        <v/>
      </c>
      <c r="U96" s="28" t="str">
        <f>Bestilling!J116&amp;""</f>
        <v/>
      </c>
      <c r="V96" s="28" t="str">
        <f>_xlfn.XLOOKUP(Bestilling!K116,tblProdukter[Produkt],tblProdukter[Varenr],"",0)&amp;""</f>
        <v/>
      </c>
      <c r="W96" s="28" t="str">
        <f t="shared" si="31"/>
        <v/>
      </c>
      <c r="X96" s="28"/>
      <c r="Y96" s="28" t="str">
        <f>SUBSTITUTE(Bestilling!L116&amp;"",",",".")</f>
        <v>0</v>
      </c>
      <c r="Z96" s="28" t="str">
        <f>SUBSTITUTE(TEXT(Bestilling!S116*100,"0,00")&amp;"",",",".")</f>
        <v>0.00</v>
      </c>
      <c r="AA96" s="28" t="str">
        <f>_xlfn.XLOOKUP("Kort",tblTilleggsvarerKort[Tilleggsvare],tblTilleggsvarerKort[Varenr],"",0)&amp;""</f>
        <v>111001</v>
      </c>
      <c r="AB96" s="28">
        <f t="shared" si="34"/>
        <v>1</v>
      </c>
      <c r="AC96" s="28" t="str">
        <f>SUBSTITUTE(_xlfn.XLOOKUP("Kort",tblTilleggsvarerKort[Tilleggsvare],tblTilleggsvarerKort[Pris inkl. MVA],"",0,1)&amp;"",",",".")</f>
        <v>20</v>
      </c>
      <c r="AD96" s="28" t="str">
        <f>_xlfn.XLOOKUP(Bestilling!O116,tblTilleggsvarer[Tilleggsvare],tblTilleggsvarer[Varenr],"",0)&amp;""</f>
        <v/>
      </c>
      <c r="AE96" s="28" t="str">
        <f t="shared" si="32"/>
        <v/>
      </c>
      <c r="AF96" s="28" t="str">
        <f>SUBSTITUTE(Bestilling!P116&amp;"",",",".")&amp;""</f>
        <v/>
      </c>
      <c r="AG96" s="28" t="str">
        <f>_xlfn.XLOOKUP(Bestilling!Q116,tblTilleggsvarer[Tilleggsvare],tblTilleggsvarer[Varenr],"",0)&amp;""</f>
        <v/>
      </c>
      <c r="AH96" s="28" t="str">
        <f t="shared" si="33"/>
        <v/>
      </c>
      <c r="AI96" s="28" t="str">
        <f>SUBSTITUTE(Bestilling!R116&amp;"",",",".")&amp;""</f>
        <v/>
      </c>
      <c r="AJ96" s="28" t="str">
        <f>IF(Bestilling!M116="Ja",1,"")&amp;""</f>
        <v/>
      </c>
      <c r="AK96" s="28"/>
      <c r="AL96" s="28" t="str">
        <f>TRIM(Bestilling!N116&amp;"")&amp;""</f>
        <v/>
      </c>
      <c r="AM96" s="28" t="str">
        <f>IF(ISBLANK(Bestilling!J116),"Kunden kan ikke utlevere mottakers tlf. nr.","")&amp;""</f>
        <v>Kunden kan ikke utlevere mottakers tlf. nr.</v>
      </c>
      <c r="AN96" s="28"/>
    </row>
    <row r="97" spans="1:40" x14ac:dyDescent="0.25">
      <c r="A97" t="b">
        <f>AND(Bestilling!G117&lt;&gt;"",Bestilling!H117="Norge")</f>
        <v>0</v>
      </c>
      <c r="C97" s="28" t="str">
        <f t="shared" si="22"/>
        <v/>
      </c>
      <c r="D97" s="28" t="str">
        <f t="shared" si="23"/>
        <v/>
      </c>
      <c r="E97" s="28" t="str">
        <f t="shared" si="24"/>
        <v/>
      </c>
      <c r="F97" s="28" t="str">
        <f t="shared" si="25"/>
        <v/>
      </c>
      <c r="G97" s="28" t="str">
        <f t="shared" si="26"/>
        <v/>
      </c>
      <c r="H97" s="28"/>
      <c r="I97" s="28" t="str">
        <f t="shared" si="27"/>
        <v/>
      </c>
      <c r="J97" s="28" t="str">
        <f t="shared" si="28"/>
        <v/>
      </c>
      <c r="K97" s="28" t="str">
        <f t="shared" si="29"/>
        <v/>
      </c>
      <c r="L97" s="28" t="str">
        <f t="shared" si="30"/>
        <v/>
      </c>
      <c r="M97" s="28" t="str">
        <f>SUBSTITUTE(IF(ISBLANK(Bestilling!U117),Bestilling!T117,Bestilling!U117)&amp;"",",",".")</f>
        <v/>
      </c>
      <c r="N97" s="28" t="str">
        <f>IF(ISBLANK(Bestilling!C117),Bestilling!D117,Bestilling!C117)&amp;""</f>
        <v/>
      </c>
      <c r="O97" s="28" t="str">
        <f>Bestilling!D117&amp;""</f>
        <v/>
      </c>
      <c r="P97" s="28" t="str">
        <f>Bestilling!E117&amp;""</f>
        <v/>
      </c>
      <c r="Q97" s="28" t="str">
        <f>TEXT(Bestilling!F117,"0000")&amp;""</f>
        <v>0000</v>
      </c>
      <c r="R97" s="28" t="str">
        <f>Bestilling!G117&amp;""</f>
        <v/>
      </c>
      <c r="S97" s="29" t="str">
        <f>TEXT(Bestilling!I117,"dd.mm.åååå")&amp;""</f>
        <v>00.01.1900</v>
      </c>
      <c r="T97" s="28" t="str">
        <f>IF(NOT(ISBLANK(Bestilling!D117)),"FØR KL 15","")</f>
        <v/>
      </c>
      <c r="U97" s="28" t="str">
        <f>Bestilling!J117&amp;""</f>
        <v/>
      </c>
      <c r="V97" s="28" t="str">
        <f>_xlfn.XLOOKUP(Bestilling!K117,tblProdukter[Produkt],tblProdukter[Varenr],"",0)&amp;""</f>
        <v/>
      </c>
      <c r="W97" s="28" t="str">
        <f t="shared" si="31"/>
        <v/>
      </c>
      <c r="X97" s="28"/>
      <c r="Y97" s="28" t="str">
        <f>SUBSTITUTE(Bestilling!L117&amp;"",",",".")</f>
        <v>0</v>
      </c>
      <c r="Z97" s="28" t="str">
        <f>SUBSTITUTE(TEXT(Bestilling!S117*100,"0,00")&amp;"",",",".")</f>
        <v>0.00</v>
      </c>
      <c r="AA97" s="28" t="str">
        <f>_xlfn.XLOOKUP("Kort",tblTilleggsvarerKort[Tilleggsvare],tblTilleggsvarerKort[Varenr],"",0)&amp;""</f>
        <v>111001</v>
      </c>
      <c r="AB97" s="28">
        <f t="shared" si="34"/>
        <v>1</v>
      </c>
      <c r="AC97" s="28" t="str">
        <f>SUBSTITUTE(_xlfn.XLOOKUP("Kort",tblTilleggsvarerKort[Tilleggsvare],tblTilleggsvarerKort[Pris inkl. MVA],"",0,1)&amp;"",",",".")</f>
        <v>20</v>
      </c>
      <c r="AD97" s="28" t="str">
        <f>_xlfn.XLOOKUP(Bestilling!O117,tblTilleggsvarer[Tilleggsvare],tblTilleggsvarer[Varenr],"",0)&amp;""</f>
        <v/>
      </c>
      <c r="AE97" s="28" t="str">
        <f t="shared" si="32"/>
        <v/>
      </c>
      <c r="AF97" s="28" t="str">
        <f>SUBSTITUTE(Bestilling!P117&amp;"",",",".")&amp;""</f>
        <v/>
      </c>
      <c r="AG97" s="28" t="str">
        <f>_xlfn.XLOOKUP(Bestilling!Q117,tblTilleggsvarer[Tilleggsvare],tblTilleggsvarer[Varenr],"",0)&amp;""</f>
        <v/>
      </c>
      <c r="AH97" s="28" t="str">
        <f t="shared" si="33"/>
        <v/>
      </c>
      <c r="AI97" s="28" t="str">
        <f>SUBSTITUTE(Bestilling!R117&amp;"",",",".")&amp;""</f>
        <v/>
      </c>
      <c r="AJ97" s="28" t="str">
        <f>IF(Bestilling!M117="Ja",1,"")&amp;""</f>
        <v/>
      </c>
      <c r="AK97" s="28"/>
      <c r="AL97" s="28" t="str">
        <f>TRIM(Bestilling!N117&amp;"")&amp;""</f>
        <v/>
      </c>
      <c r="AM97" s="28" t="str">
        <f>IF(ISBLANK(Bestilling!J117),"Kunden kan ikke utlevere mottakers tlf. nr.","")&amp;""</f>
        <v>Kunden kan ikke utlevere mottakers tlf. nr.</v>
      </c>
      <c r="AN97" s="28"/>
    </row>
    <row r="98" spans="1:40" x14ac:dyDescent="0.25">
      <c r="A98" t="b">
        <f>AND(Bestilling!G118&lt;&gt;"",Bestilling!H118="Norge")</f>
        <v>0</v>
      </c>
      <c r="C98" s="28" t="str">
        <f t="shared" ref="C98:C129" si="35">Kundenummer&amp;""</f>
        <v/>
      </c>
      <c r="D98" s="28" t="str">
        <f t="shared" ref="D98:D129" si="36">Firmanavn&amp;""</f>
        <v/>
      </c>
      <c r="E98" s="28" t="str">
        <f t="shared" ref="E98:E129" si="37">Bestiller&amp;""</f>
        <v/>
      </c>
      <c r="F98" s="28" t="str">
        <f t="shared" ref="F98:F129" si="38">FakturaMerking&amp;""</f>
        <v/>
      </c>
      <c r="G98" s="28" t="str">
        <f t="shared" ref="G98:G129" si="39">FakturaAdresse&amp;""</f>
        <v/>
      </c>
      <c r="H98" s="28"/>
      <c r="I98" s="28" t="str">
        <f t="shared" ref="I98:I129" si="40">PostNr&amp;""</f>
        <v/>
      </c>
      <c r="J98" s="28" t="str">
        <f t="shared" ref="J98:J129" si="41">PostSted&amp;""</f>
        <v/>
      </c>
      <c r="K98" s="28" t="str">
        <f t="shared" ref="K98:K129" si="42">Telefon&amp;""</f>
        <v/>
      </c>
      <c r="L98" s="28" t="str">
        <f t="shared" ref="L98:L129" si="43">EPost&amp;""</f>
        <v/>
      </c>
      <c r="M98" s="28" t="str">
        <f>SUBSTITUTE(IF(ISBLANK(Bestilling!U118),Bestilling!T118,Bestilling!U118)&amp;"",",",".")</f>
        <v/>
      </c>
      <c r="N98" s="28" t="str">
        <f>IF(ISBLANK(Bestilling!C118),Bestilling!D118,Bestilling!C118)&amp;""</f>
        <v/>
      </c>
      <c r="O98" s="28" t="str">
        <f>Bestilling!D118&amp;""</f>
        <v/>
      </c>
      <c r="P98" s="28" t="str">
        <f>Bestilling!E118&amp;""</f>
        <v/>
      </c>
      <c r="Q98" s="28" t="str">
        <f>TEXT(Bestilling!F118,"0000")&amp;""</f>
        <v>0000</v>
      </c>
      <c r="R98" s="28" t="str">
        <f>Bestilling!G118&amp;""</f>
        <v/>
      </c>
      <c r="S98" s="29" t="str">
        <f>TEXT(Bestilling!I118,"dd.mm.åååå")&amp;""</f>
        <v>00.01.1900</v>
      </c>
      <c r="T98" s="28" t="str">
        <f>IF(NOT(ISBLANK(Bestilling!D118)),"FØR KL 15","")</f>
        <v/>
      </c>
      <c r="U98" s="28" t="str">
        <f>Bestilling!J118&amp;""</f>
        <v/>
      </c>
      <c r="V98" s="28" t="str">
        <f>_xlfn.XLOOKUP(Bestilling!K118,tblProdukter[Produkt],tblProdukter[Varenr],"",0)&amp;""</f>
        <v/>
      </c>
      <c r="W98" s="28" t="str">
        <f t="shared" si="31"/>
        <v/>
      </c>
      <c r="X98" s="28"/>
      <c r="Y98" s="28" t="str">
        <f>SUBSTITUTE(Bestilling!L118&amp;"",",",".")</f>
        <v>0</v>
      </c>
      <c r="Z98" s="28" t="str">
        <f>SUBSTITUTE(TEXT(Bestilling!S118*100,"0,00")&amp;"",",",".")</f>
        <v>0.00</v>
      </c>
      <c r="AA98" s="28" t="str">
        <f>_xlfn.XLOOKUP("Kort",tblTilleggsvarerKort[Tilleggsvare],tblTilleggsvarerKort[Varenr],"",0)&amp;""</f>
        <v>111001</v>
      </c>
      <c r="AB98" s="28">
        <f t="shared" si="34"/>
        <v>1</v>
      </c>
      <c r="AC98" s="28" t="str">
        <f>SUBSTITUTE(_xlfn.XLOOKUP("Kort",tblTilleggsvarerKort[Tilleggsvare],tblTilleggsvarerKort[Pris inkl. MVA],"",0,1)&amp;"",",",".")</f>
        <v>20</v>
      </c>
      <c r="AD98" s="28" t="str">
        <f>_xlfn.XLOOKUP(Bestilling!O118,tblTilleggsvarer[Tilleggsvare],tblTilleggsvarer[Varenr],"",0)&amp;""</f>
        <v/>
      </c>
      <c r="AE98" s="28" t="str">
        <f t="shared" si="32"/>
        <v/>
      </c>
      <c r="AF98" s="28" t="str">
        <f>SUBSTITUTE(Bestilling!P118&amp;"",",",".")&amp;""</f>
        <v/>
      </c>
      <c r="AG98" s="28" t="str">
        <f>_xlfn.XLOOKUP(Bestilling!Q118,tblTilleggsvarer[Tilleggsvare],tblTilleggsvarer[Varenr],"",0)&amp;""</f>
        <v/>
      </c>
      <c r="AH98" s="28" t="str">
        <f t="shared" si="33"/>
        <v/>
      </c>
      <c r="AI98" s="28" t="str">
        <f>SUBSTITUTE(Bestilling!R118&amp;"",",",".")&amp;""</f>
        <v/>
      </c>
      <c r="AJ98" s="28" t="str">
        <f>IF(Bestilling!M118="Ja",1,"")&amp;""</f>
        <v/>
      </c>
      <c r="AK98" s="28"/>
      <c r="AL98" s="28" t="str">
        <f>TRIM(Bestilling!N118&amp;"")&amp;""</f>
        <v/>
      </c>
      <c r="AM98" s="28" t="str">
        <f>IF(ISBLANK(Bestilling!J118),"Kunden kan ikke utlevere mottakers tlf. nr.","")&amp;""</f>
        <v>Kunden kan ikke utlevere mottakers tlf. nr.</v>
      </c>
      <c r="AN98" s="28"/>
    </row>
    <row r="99" spans="1:40" x14ac:dyDescent="0.25">
      <c r="A99" t="b">
        <f>AND(Bestilling!G119&lt;&gt;"",Bestilling!H119="Norge")</f>
        <v>0</v>
      </c>
      <c r="C99" s="28" t="str">
        <f t="shared" si="35"/>
        <v/>
      </c>
      <c r="D99" s="28" t="str">
        <f t="shared" si="36"/>
        <v/>
      </c>
      <c r="E99" s="28" t="str">
        <f t="shared" si="37"/>
        <v/>
      </c>
      <c r="F99" s="28" t="str">
        <f t="shared" si="38"/>
        <v/>
      </c>
      <c r="G99" s="28" t="str">
        <f t="shared" si="39"/>
        <v/>
      </c>
      <c r="H99" s="28"/>
      <c r="I99" s="28" t="str">
        <f t="shared" si="40"/>
        <v/>
      </c>
      <c r="J99" s="28" t="str">
        <f t="shared" si="41"/>
        <v/>
      </c>
      <c r="K99" s="28" t="str">
        <f t="shared" si="42"/>
        <v/>
      </c>
      <c r="L99" s="28" t="str">
        <f t="shared" si="43"/>
        <v/>
      </c>
      <c r="M99" s="28" t="str">
        <f>SUBSTITUTE(IF(ISBLANK(Bestilling!U119),Bestilling!T119,Bestilling!U119)&amp;"",",",".")</f>
        <v/>
      </c>
      <c r="N99" s="28" t="str">
        <f>IF(ISBLANK(Bestilling!C119),Bestilling!D119,Bestilling!C119)&amp;""</f>
        <v/>
      </c>
      <c r="O99" s="28" t="str">
        <f>Bestilling!D119&amp;""</f>
        <v/>
      </c>
      <c r="P99" s="28" t="str">
        <f>Bestilling!E119&amp;""</f>
        <v/>
      </c>
      <c r="Q99" s="28" t="str">
        <f>TEXT(Bestilling!F119,"0000")&amp;""</f>
        <v>0000</v>
      </c>
      <c r="R99" s="28" t="str">
        <f>Bestilling!G119&amp;""</f>
        <v/>
      </c>
      <c r="S99" s="29" t="str">
        <f>TEXT(Bestilling!I119,"dd.mm.åååå")&amp;""</f>
        <v>00.01.1900</v>
      </c>
      <c r="T99" s="28" t="str">
        <f>IF(NOT(ISBLANK(Bestilling!D119)),"FØR KL 15","")</f>
        <v/>
      </c>
      <c r="U99" s="28" t="str">
        <f>Bestilling!J119&amp;""</f>
        <v/>
      </c>
      <c r="V99" s="28" t="str">
        <f>_xlfn.XLOOKUP(Bestilling!K119,tblProdukter[Produkt],tblProdukter[Varenr],"",0)&amp;""</f>
        <v/>
      </c>
      <c r="W99" s="28" t="str">
        <f t="shared" si="31"/>
        <v/>
      </c>
      <c r="X99" s="28"/>
      <c r="Y99" s="28" t="str">
        <f>SUBSTITUTE(Bestilling!L119&amp;"",",",".")</f>
        <v>0</v>
      </c>
      <c r="Z99" s="28" t="str">
        <f>SUBSTITUTE(TEXT(Bestilling!S119*100,"0,00")&amp;"",",",".")</f>
        <v>0.00</v>
      </c>
      <c r="AA99" s="28" t="str">
        <f>_xlfn.XLOOKUP("Kort",tblTilleggsvarerKort[Tilleggsvare],tblTilleggsvarerKort[Varenr],"",0)&amp;""</f>
        <v>111001</v>
      </c>
      <c r="AB99" s="28">
        <f t="shared" si="34"/>
        <v>1</v>
      </c>
      <c r="AC99" s="28" t="str">
        <f>SUBSTITUTE(_xlfn.XLOOKUP("Kort",tblTilleggsvarerKort[Tilleggsvare],tblTilleggsvarerKort[Pris inkl. MVA],"",0,1)&amp;"",",",".")</f>
        <v>20</v>
      </c>
      <c r="AD99" s="28" t="str">
        <f>_xlfn.XLOOKUP(Bestilling!O119,tblTilleggsvarer[Tilleggsvare],tblTilleggsvarer[Varenr],"",0)&amp;""</f>
        <v/>
      </c>
      <c r="AE99" s="28" t="str">
        <f t="shared" si="32"/>
        <v/>
      </c>
      <c r="AF99" s="28" t="str">
        <f>SUBSTITUTE(Bestilling!P119&amp;"",",",".")&amp;""</f>
        <v/>
      </c>
      <c r="AG99" s="28" t="str">
        <f>_xlfn.XLOOKUP(Bestilling!Q119,tblTilleggsvarer[Tilleggsvare],tblTilleggsvarer[Varenr],"",0)&amp;""</f>
        <v/>
      </c>
      <c r="AH99" s="28" t="str">
        <f t="shared" si="33"/>
        <v/>
      </c>
      <c r="AI99" s="28" t="str">
        <f>SUBSTITUTE(Bestilling!R119&amp;"",",",".")&amp;""</f>
        <v/>
      </c>
      <c r="AJ99" s="28" t="str">
        <f>IF(Bestilling!M119="Ja",1,"")&amp;""</f>
        <v/>
      </c>
      <c r="AK99" s="28"/>
      <c r="AL99" s="28" t="str">
        <f>TRIM(Bestilling!N119&amp;"")&amp;""</f>
        <v/>
      </c>
      <c r="AM99" s="28" t="str">
        <f>IF(ISBLANK(Bestilling!J119),"Kunden kan ikke utlevere mottakers tlf. nr.","")&amp;""</f>
        <v>Kunden kan ikke utlevere mottakers tlf. nr.</v>
      </c>
      <c r="AN99" s="28"/>
    </row>
    <row r="100" spans="1:40" x14ac:dyDescent="0.25">
      <c r="A100" t="b">
        <f>AND(Bestilling!G120&lt;&gt;"",Bestilling!H120="Norge")</f>
        <v>0</v>
      </c>
      <c r="C100" s="28" t="str">
        <f t="shared" si="35"/>
        <v/>
      </c>
      <c r="D100" s="28" t="str">
        <f t="shared" si="36"/>
        <v/>
      </c>
      <c r="E100" s="28" t="str">
        <f t="shared" si="37"/>
        <v/>
      </c>
      <c r="F100" s="28" t="str">
        <f t="shared" si="38"/>
        <v/>
      </c>
      <c r="G100" s="28" t="str">
        <f t="shared" si="39"/>
        <v/>
      </c>
      <c r="H100" s="28"/>
      <c r="I100" s="28" t="str">
        <f t="shared" si="40"/>
        <v/>
      </c>
      <c r="J100" s="28" t="str">
        <f t="shared" si="41"/>
        <v/>
      </c>
      <c r="K100" s="28" t="str">
        <f t="shared" si="42"/>
        <v/>
      </c>
      <c r="L100" s="28" t="str">
        <f t="shared" si="43"/>
        <v/>
      </c>
      <c r="M100" s="28" t="str">
        <f>SUBSTITUTE(IF(ISBLANK(Bestilling!U120),Bestilling!T120,Bestilling!U120)&amp;"",",",".")</f>
        <v/>
      </c>
      <c r="N100" s="28" t="str">
        <f>IF(ISBLANK(Bestilling!C120),Bestilling!D120,Bestilling!C120)&amp;""</f>
        <v/>
      </c>
      <c r="O100" s="28" t="str">
        <f>Bestilling!D120&amp;""</f>
        <v/>
      </c>
      <c r="P100" s="28" t="str">
        <f>Bestilling!E120&amp;""</f>
        <v/>
      </c>
      <c r="Q100" s="28" t="str">
        <f>TEXT(Bestilling!F120,"0000")&amp;""</f>
        <v>0000</v>
      </c>
      <c r="R100" s="28" t="str">
        <f>Bestilling!G120&amp;""</f>
        <v/>
      </c>
      <c r="S100" s="29" t="str">
        <f>TEXT(Bestilling!I120,"dd.mm.åååå")&amp;""</f>
        <v>00.01.1900</v>
      </c>
      <c r="T100" s="28" t="str">
        <f>IF(NOT(ISBLANK(Bestilling!D120)),"FØR KL 15","")</f>
        <v/>
      </c>
      <c r="U100" s="28" t="str">
        <f>Bestilling!J120&amp;""</f>
        <v/>
      </c>
      <c r="V100" s="28" t="str">
        <f>_xlfn.XLOOKUP(Bestilling!K120,tblProdukter[Produkt],tblProdukter[Varenr],"",0)&amp;""</f>
        <v/>
      </c>
      <c r="W100" s="28" t="str">
        <f t="shared" si="31"/>
        <v/>
      </c>
      <c r="X100" s="28"/>
      <c r="Y100" s="28" t="str">
        <f>SUBSTITUTE(Bestilling!L120&amp;"",",",".")</f>
        <v>0</v>
      </c>
      <c r="Z100" s="28" t="str">
        <f>SUBSTITUTE(TEXT(Bestilling!S120*100,"0,00")&amp;"",",",".")</f>
        <v>0.00</v>
      </c>
      <c r="AA100" s="28" t="str">
        <f>_xlfn.XLOOKUP("Kort",tblTilleggsvarerKort[Tilleggsvare],tblTilleggsvarerKort[Varenr],"",0)&amp;""</f>
        <v>111001</v>
      </c>
      <c r="AB100" s="28">
        <f t="shared" si="34"/>
        <v>1</v>
      </c>
      <c r="AC100" s="28" t="str">
        <f>SUBSTITUTE(_xlfn.XLOOKUP("Kort",tblTilleggsvarerKort[Tilleggsvare],tblTilleggsvarerKort[Pris inkl. MVA],"",0,1)&amp;"",",",".")</f>
        <v>20</v>
      </c>
      <c r="AD100" s="28" t="str">
        <f>_xlfn.XLOOKUP(Bestilling!O120,tblTilleggsvarer[Tilleggsvare],tblTilleggsvarer[Varenr],"",0)&amp;""</f>
        <v/>
      </c>
      <c r="AE100" s="28" t="str">
        <f t="shared" si="32"/>
        <v/>
      </c>
      <c r="AF100" s="28" t="str">
        <f>SUBSTITUTE(Bestilling!P120&amp;"",",",".")&amp;""</f>
        <v/>
      </c>
      <c r="AG100" s="28" t="str">
        <f>_xlfn.XLOOKUP(Bestilling!Q120,tblTilleggsvarer[Tilleggsvare],tblTilleggsvarer[Varenr],"",0)&amp;""</f>
        <v/>
      </c>
      <c r="AH100" s="28" t="str">
        <f t="shared" si="33"/>
        <v/>
      </c>
      <c r="AI100" s="28" t="str">
        <f>SUBSTITUTE(Bestilling!R120&amp;"",",",".")&amp;""</f>
        <v/>
      </c>
      <c r="AJ100" s="28" t="str">
        <f>IF(Bestilling!M120="Ja",1,"")&amp;""</f>
        <v/>
      </c>
      <c r="AK100" s="28"/>
      <c r="AL100" s="28" t="str">
        <f>TRIM(Bestilling!N120&amp;"")&amp;""</f>
        <v/>
      </c>
      <c r="AM100" s="28" t="str">
        <f>IF(ISBLANK(Bestilling!J120),"Kunden kan ikke utlevere mottakers tlf. nr.","")&amp;""</f>
        <v>Kunden kan ikke utlevere mottakers tlf. nr.</v>
      </c>
      <c r="AN100" s="28"/>
    </row>
    <row r="101" spans="1:40" x14ac:dyDescent="0.25">
      <c r="A101" t="b">
        <f>AND(Bestilling!G121&lt;&gt;"",Bestilling!H121="Norge")</f>
        <v>0</v>
      </c>
      <c r="C101" s="28" t="str">
        <f t="shared" si="35"/>
        <v/>
      </c>
      <c r="D101" s="28" t="str">
        <f t="shared" si="36"/>
        <v/>
      </c>
      <c r="E101" s="28" t="str">
        <f t="shared" si="37"/>
        <v/>
      </c>
      <c r="F101" s="28" t="str">
        <f t="shared" si="38"/>
        <v/>
      </c>
      <c r="G101" s="28" t="str">
        <f t="shared" si="39"/>
        <v/>
      </c>
      <c r="H101" s="28"/>
      <c r="I101" s="28" t="str">
        <f t="shared" si="40"/>
        <v/>
      </c>
      <c r="J101" s="28" t="str">
        <f t="shared" si="41"/>
        <v/>
      </c>
      <c r="K101" s="28" t="str">
        <f t="shared" si="42"/>
        <v/>
      </c>
      <c r="L101" s="28" t="str">
        <f t="shared" si="43"/>
        <v/>
      </c>
      <c r="M101" s="28" t="str">
        <f>SUBSTITUTE(IF(ISBLANK(Bestilling!U121),Bestilling!T121,Bestilling!U121)&amp;"",",",".")</f>
        <v/>
      </c>
      <c r="N101" s="28" t="str">
        <f>IF(ISBLANK(Bestilling!C121),Bestilling!D121,Bestilling!C121)&amp;""</f>
        <v/>
      </c>
      <c r="O101" s="28" t="str">
        <f>Bestilling!D121&amp;""</f>
        <v/>
      </c>
      <c r="P101" s="28" t="str">
        <f>Bestilling!E121&amp;""</f>
        <v/>
      </c>
      <c r="Q101" s="28" t="str">
        <f>TEXT(Bestilling!F121,"0000")&amp;""</f>
        <v>0000</v>
      </c>
      <c r="R101" s="28" t="str">
        <f>Bestilling!G121&amp;""</f>
        <v/>
      </c>
      <c r="S101" s="29" t="str">
        <f>TEXT(Bestilling!I121,"dd.mm.åååå")&amp;""</f>
        <v>00.01.1900</v>
      </c>
      <c r="T101" s="28" t="str">
        <f>IF(NOT(ISBLANK(Bestilling!D121)),"FØR KL 15","")</f>
        <v/>
      </c>
      <c r="U101" s="28" t="str">
        <f>Bestilling!J121&amp;""</f>
        <v/>
      </c>
      <c r="V101" s="28" t="str">
        <f>_xlfn.XLOOKUP(Bestilling!K121,tblProdukter[Produkt],tblProdukter[Varenr],"",0)&amp;""</f>
        <v/>
      </c>
      <c r="W101" s="28" t="str">
        <f t="shared" si="31"/>
        <v/>
      </c>
      <c r="X101" s="28"/>
      <c r="Y101" s="28" t="str">
        <f>SUBSTITUTE(Bestilling!L121&amp;"",",",".")</f>
        <v>0</v>
      </c>
      <c r="Z101" s="28" t="str">
        <f>SUBSTITUTE(TEXT(Bestilling!S121*100,"0,00")&amp;"",",",".")</f>
        <v>0.00</v>
      </c>
      <c r="AA101" s="28" t="str">
        <f>_xlfn.XLOOKUP("Kort",tblTilleggsvarerKort[Tilleggsvare],tblTilleggsvarerKort[Varenr],"",0)&amp;""</f>
        <v>111001</v>
      </c>
      <c r="AB101" s="28">
        <f t="shared" si="34"/>
        <v>1</v>
      </c>
      <c r="AC101" s="28" t="str">
        <f>SUBSTITUTE(_xlfn.XLOOKUP("Kort",tblTilleggsvarerKort[Tilleggsvare],tblTilleggsvarerKort[Pris inkl. MVA],"",0,1)&amp;"",",",".")</f>
        <v>20</v>
      </c>
      <c r="AD101" s="28" t="str">
        <f>_xlfn.XLOOKUP(Bestilling!O121,tblTilleggsvarer[Tilleggsvare],tblTilleggsvarer[Varenr],"",0)&amp;""</f>
        <v/>
      </c>
      <c r="AE101" s="28" t="str">
        <f t="shared" si="32"/>
        <v/>
      </c>
      <c r="AF101" s="28" t="str">
        <f>SUBSTITUTE(Bestilling!P121&amp;"",",",".")&amp;""</f>
        <v/>
      </c>
      <c r="AG101" s="28" t="str">
        <f>_xlfn.XLOOKUP(Bestilling!Q121,tblTilleggsvarer[Tilleggsvare],tblTilleggsvarer[Varenr],"",0)&amp;""</f>
        <v/>
      </c>
      <c r="AH101" s="28" t="str">
        <f t="shared" si="33"/>
        <v/>
      </c>
      <c r="AI101" s="28" t="str">
        <f>SUBSTITUTE(Bestilling!R121&amp;"",",",".")&amp;""</f>
        <v/>
      </c>
      <c r="AJ101" s="28" t="str">
        <f>IF(Bestilling!M121="Ja",1,"")&amp;""</f>
        <v/>
      </c>
      <c r="AK101" s="28"/>
      <c r="AL101" s="28" t="str">
        <f>TRIM(Bestilling!N121&amp;"")&amp;""</f>
        <v/>
      </c>
      <c r="AM101" s="28" t="str">
        <f>IF(ISBLANK(Bestilling!J121),"Kunden kan ikke utlevere mottakers tlf. nr.","")&amp;""</f>
        <v>Kunden kan ikke utlevere mottakers tlf. nr.</v>
      </c>
      <c r="AN101" s="28"/>
    </row>
    <row r="102" spans="1:40" x14ac:dyDescent="0.25">
      <c r="A102" t="b">
        <f>AND(Bestilling!G122&lt;&gt;"",Bestilling!H122="Norge")</f>
        <v>0</v>
      </c>
      <c r="C102" s="28" t="str">
        <f t="shared" si="35"/>
        <v/>
      </c>
      <c r="D102" s="28" t="str">
        <f t="shared" si="36"/>
        <v/>
      </c>
      <c r="E102" s="28" t="str">
        <f t="shared" si="37"/>
        <v/>
      </c>
      <c r="F102" s="28" t="str">
        <f t="shared" si="38"/>
        <v/>
      </c>
      <c r="G102" s="28" t="str">
        <f t="shared" si="39"/>
        <v/>
      </c>
      <c r="H102" s="28"/>
      <c r="I102" s="28" t="str">
        <f t="shared" si="40"/>
        <v/>
      </c>
      <c r="J102" s="28" t="str">
        <f t="shared" si="41"/>
        <v/>
      </c>
      <c r="K102" s="28" t="str">
        <f t="shared" si="42"/>
        <v/>
      </c>
      <c r="L102" s="28" t="str">
        <f t="shared" si="43"/>
        <v/>
      </c>
      <c r="M102" s="28" t="str">
        <f>SUBSTITUTE(IF(ISBLANK(Bestilling!U122),Bestilling!T122,Bestilling!U122)&amp;"",",",".")</f>
        <v/>
      </c>
      <c r="N102" s="28" t="str">
        <f>IF(ISBLANK(Bestilling!C122),Bestilling!D122,Bestilling!C122)&amp;""</f>
        <v/>
      </c>
      <c r="O102" s="28" t="str">
        <f>Bestilling!D122&amp;""</f>
        <v/>
      </c>
      <c r="P102" s="28" t="str">
        <f>Bestilling!E122&amp;""</f>
        <v/>
      </c>
      <c r="Q102" s="28" t="str">
        <f>TEXT(Bestilling!F122,"0000")&amp;""</f>
        <v>0000</v>
      </c>
      <c r="R102" s="28" t="str">
        <f>Bestilling!G122&amp;""</f>
        <v/>
      </c>
      <c r="S102" s="29" t="str">
        <f>TEXT(Bestilling!I122,"dd.mm.åååå")&amp;""</f>
        <v>00.01.1900</v>
      </c>
      <c r="T102" s="28" t="str">
        <f>IF(NOT(ISBLANK(Bestilling!D122)),"FØR KL 15","")</f>
        <v/>
      </c>
      <c r="U102" s="28" t="str">
        <f>Bestilling!J122&amp;""</f>
        <v/>
      </c>
      <c r="V102" s="28" t="str">
        <f>_xlfn.XLOOKUP(Bestilling!K122,tblProdukter[Produkt],tblProdukter[Varenr],"",0)&amp;""</f>
        <v/>
      </c>
      <c r="W102" s="28" t="str">
        <f t="shared" si="31"/>
        <v/>
      </c>
      <c r="X102" s="28"/>
      <c r="Y102" s="28" t="str">
        <f>SUBSTITUTE(Bestilling!L122&amp;"",",",".")</f>
        <v>0</v>
      </c>
      <c r="Z102" s="28" t="str">
        <f>SUBSTITUTE(TEXT(Bestilling!S122*100,"0,00")&amp;"",",",".")</f>
        <v>0.00</v>
      </c>
      <c r="AA102" s="28" t="str">
        <f>_xlfn.XLOOKUP("Kort",tblTilleggsvarerKort[Tilleggsvare],tblTilleggsvarerKort[Varenr],"",0)&amp;""</f>
        <v>111001</v>
      </c>
      <c r="AB102" s="28">
        <f t="shared" si="34"/>
        <v>1</v>
      </c>
      <c r="AC102" s="28" t="str">
        <f>SUBSTITUTE(_xlfn.XLOOKUP("Kort",tblTilleggsvarerKort[Tilleggsvare],tblTilleggsvarerKort[Pris inkl. MVA],"",0,1)&amp;"",",",".")</f>
        <v>20</v>
      </c>
      <c r="AD102" s="28" t="str">
        <f>_xlfn.XLOOKUP(Bestilling!O122,tblTilleggsvarer[Tilleggsvare],tblTilleggsvarer[Varenr],"",0)&amp;""</f>
        <v/>
      </c>
      <c r="AE102" s="28" t="str">
        <f t="shared" si="32"/>
        <v/>
      </c>
      <c r="AF102" s="28" t="str">
        <f>SUBSTITUTE(Bestilling!P122&amp;"",",",".")&amp;""</f>
        <v/>
      </c>
      <c r="AG102" s="28" t="str">
        <f>_xlfn.XLOOKUP(Bestilling!Q122,tblTilleggsvarer[Tilleggsvare],tblTilleggsvarer[Varenr],"",0)&amp;""</f>
        <v/>
      </c>
      <c r="AH102" s="28" t="str">
        <f t="shared" si="33"/>
        <v/>
      </c>
      <c r="AI102" s="28" t="str">
        <f>SUBSTITUTE(Bestilling!R122&amp;"",",",".")&amp;""</f>
        <v/>
      </c>
      <c r="AJ102" s="28" t="str">
        <f>IF(Bestilling!M122="Ja",1,"")&amp;""</f>
        <v/>
      </c>
      <c r="AK102" s="28"/>
      <c r="AL102" s="28" t="str">
        <f>TRIM(Bestilling!N122&amp;"")&amp;""</f>
        <v/>
      </c>
      <c r="AM102" s="28" t="str">
        <f>IF(ISBLANK(Bestilling!J122),"Kunden kan ikke utlevere mottakers tlf. nr.","")&amp;""</f>
        <v>Kunden kan ikke utlevere mottakers tlf. nr.</v>
      </c>
      <c r="AN102" s="28"/>
    </row>
    <row r="103" spans="1:40" x14ac:dyDescent="0.25">
      <c r="A103" t="b">
        <f>AND(Bestilling!G123&lt;&gt;"",Bestilling!H123="Norge")</f>
        <v>0</v>
      </c>
      <c r="C103" s="28" t="str">
        <f t="shared" si="35"/>
        <v/>
      </c>
      <c r="D103" s="28" t="str">
        <f t="shared" si="36"/>
        <v/>
      </c>
      <c r="E103" s="28" t="str">
        <f t="shared" si="37"/>
        <v/>
      </c>
      <c r="F103" s="28" t="str">
        <f t="shared" si="38"/>
        <v/>
      </c>
      <c r="G103" s="28" t="str">
        <f t="shared" si="39"/>
        <v/>
      </c>
      <c r="H103" s="28"/>
      <c r="I103" s="28" t="str">
        <f t="shared" si="40"/>
        <v/>
      </c>
      <c r="J103" s="28" t="str">
        <f t="shared" si="41"/>
        <v/>
      </c>
      <c r="K103" s="28" t="str">
        <f t="shared" si="42"/>
        <v/>
      </c>
      <c r="L103" s="28" t="str">
        <f t="shared" si="43"/>
        <v/>
      </c>
      <c r="M103" s="28" t="str">
        <f>SUBSTITUTE(IF(ISBLANK(Bestilling!U123),Bestilling!T123,Bestilling!U123)&amp;"",",",".")</f>
        <v/>
      </c>
      <c r="N103" s="28" t="str">
        <f>IF(ISBLANK(Bestilling!C123),Bestilling!D123,Bestilling!C123)&amp;""</f>
        <v/>
      </c>
      <c r="O103" s="28" t="str">
        <f>Bestilling!D123&amp;""</f>
        <v/>
      </c>
      <c r="P103" s="28" t="str">
        <f>Bestilling!E123&amp;""</f>
        <v/>
      </c>
      <c r="Q103" s="28" t="str">
        <f>TEXT(Bestilling!F123,"0000")&amp;""</f>
        <v>0000</v>
      </c>
      <c r="R103" s="28" t="str">
        <f>Bestilling!G123&amp;""</f>
        <v/>
      </c>
      <c r="S103" s="29" t="str">
        <f>TEXT(Bestilling!I123,"dd.mm.åååå")&amp;""</f>
        <v>00.01.1900</v>
      </c>
      <c r="T103" s="28" t="str">
        <f>IF(NOT(ISBLANK(Bestilling!D123)),"FØR KL 15","")</f>
        <v/>
      </c>
      <c r="U103" s="28" t="str">
        <f>Bestilling!J123&amp;""</f>
        <v/>
      </c>
      <c r="V103" s="28" t="str">
        <f>_xlfn.XLOOKUP(Bestilling!K123,tblProdukter[Produkt],tblProdukter[Varenr],"",0)&amp;""</f>
        <v/>
      </c>
      <c r="W103" s="28" t="str">
        <f t="shared" si="31"/>
        <v/>
      </c>
      <c r="X103" s="28"/>
      <c r="Y103" s="28" t="str">
        <f>SUBSTITUTE(Bestilling!L123&amp;"",",",".")</f>
        <v>0</v>
      </c>
      <c r="Z103" s="28" t="str">
        <f>SUBSTITUTE(TEXT(Bestilling!S123*100,"0,00")&amp;"",",",".")</f>
        <v>0.00</v>
      </c>
      <c r="AA103" s="28" t="str">
        <f>_xlfn.XLOOKUP("Kort",tblTilleggsvarerKort[Tilleggsvare],tblTilleggsvarerKort[Varenr],"",0)&amp;""</f>
        <v>111001</v>
      </c>
      <c r="AB103" s="28">
        <f t="shared" si="34"/>
        <v>1</v>
      </c>
      <c r="AC103" s="28" t="str">
        <f>SUBSTITUTE(_xlfn.XLOOKUP("Kort",tblTilleggsvarerKort[Tilleggsvare],tblTilleggsvarerKort[Pris inkl. MVA],"",0,1)&amp;"",",",".")</f>
        <v>20</v>
      </c>
      <c r="AD103" s="28" t="str">
        <f>_xlfn.XLOOKUP(Bestilling!O123,tblTilleggsvarer[Tilleggsvare],tblTilleggsvarer[Varenr],"",0)&amp;""</f>
        <v/>
      </c>
      <c r="AE103" s="28" t="str">
        <f t="shared" si="32"/>
        <v/>
      </c>
      <c r="AF103" s="28" t="str">
        <f>SUBSTITUTE(Bestilling!P123&amp;"",",",".")&amp;""</f>
        <v/>
      </c>
      <c r="AG103" s="28" t="str">
        <f>_xlfn.XLOOKUP(Bestilling!Q123,tblTilleggsvarer[Tilleggsvare],tblTilleggsvarer[Varenr],"",0)&amp;""</f>
        <v/>
      </c>
      <c r="AH103" s="28" t="str">
        <f t="shared" si="33"/>
        <v/>
      </c>
      <c r="AI103" s="28" t="str">
        <f>SUBSTITUTE(Bestilling!R123&amp;"",",",".")&amp;""</f>
        <v/>
      </c>
      <c r="AJ103" s="28" t="str">
        <f>IF(Bestilling!M123="Ja",1,"")&amp;""</f>
        <v/>
      </c>
      <c r="AK103" s="28"/>
      <c r="AL103" s="28" t="str">
        <f>TRIM(Bestilling!N123&amp;"")&amp;""</f>
        <v/>
      </c>
      <c r="AM103" s="28" t="str">
        <f>IF(ISBLANK(Bestilling!J123),"Kunden kan ikke utlevere mottakers tlf. nr.","")&amp;""</f>
        <v>Kunden kan ikke utlevere mottakers tlf. nr.</v>
      </c>
      <c r="AN103" s="28"/>
    </row>
    <row r="104" spans="1:40" x14ac:dyDescent="0.25">
      <c r="A104" t="b">
        <f>AND(Bestilling!G124&lt;&gt;"",Bestilling!H124="Norge")</f>
        <v>0</v>
      </c>
      <c r="C104" s="28" t="str">
        <f t="shared" si="35"/>
        <v/>
      </c>
      <c r="D104" s="28" t="str">
        <f t="shared" si="36"/>
        <v/>
      </c>
      <c r="E104" s="28" t="str">
        <f t="shared" si="37"/>
        <v/>
      </c>
      <c r="F104" s="28" t="str">
        <f t="shared" si="38"/>
        <v/>
      </c>
      <c r="G104" s="28" t="str">
        <f t="shared" si="39"/>
        <v/>
      </c>
      <c r="H104" s="28"/>
      <c r="I104" s="28" t="str">
        <f t="shared" si="40"/>
        <v/>
      </c>
      <c r="J104" s="28" t="str">
        <f t="shared" si="41"/>
        <v/>
      </c>
      <c r="K104" s="28" t="str">
        <f t="shared" si="42"/>
        <v/>
      </c>
      <c r="L104" s="28" t="str">
        <f t="shared" si="43"/>
        <v/>
      </c>
      <c r="M104" s="28" t="str">
        <f>SUBSTITUTE(IF(ISBLANK(Bestilling!U124),Bestilling!T124,Bestilling!U124)&amp;"",",",".")</f>
        <v/>
      </c>
      <c r="N104" s="28" t="str">
        <f>IF(ISBLANK(Bestilling!C124),Bestilling!D124,Bestilling!C124)&amp;""</f>
        <v/>
      </c>
      <c r="O104" s="28" t="str">
        <f>Bestilling!D124&amp;""</f>
        <v/>
      </c>
      <c r="P104" s="28" t="str">
        <f>Bestilling!E124&amp;""</f>
        <v/>
      </c>
      <c r="Q104" s="28" t="str">
        <f>TEXT(Bestilling!F124,"0000")&amp;""</f>
        <v>0000</v>
      </c>
      <c r="R104" s="28" t="str">
        <f>Bestilling!G124&amp;""</f>
        <v/>
      </c>
      <c r="S104" s="29" t="str">
        <f>TEXT(Bestilling!I124,"dd.mm.åååå")&amp;""</f>
        <v>00.01.1900</v>
      </c>
      <c r="T104" s="28" t="str">
        <f>IF(NOT(ISBLANK(Bestilling!D124)),"FØR KL 15","")</f>
        <v/>
      </c>
      <c r="U104" s="28" t="str">
        <f>Bestilling!J124&amp;""</f>
        <v/>
      </c>
      <c r="V104" s="28" t="str">
        <f>_xlfn.XLOOKUP(Bestilling!K124,tblProdukter[Produkt],tblProdukter[Varenr],"",0)&amp;""</f>
        <v/>
      </c>
      <c r="W104" s="28" t="str">
        <f t="shared" si="31"/>
        <v/>
      </c>
      <c r="X104" s="28"/>
      <c r="Y104" s="28" t="str">
        <f>SUBSTITUTE(Bestilling!L124&amp;"",",",".")</f>
        <v>0</v>
      </c>
      <c r="Z104" s="28" t="str">
        <f>SUBSTITUTE(TEXT(Bestilling!S124*100,"0,00")&amp;"",",",".")</f>
        <v>0.00</v>
      </c>
      <c r="AA104" s="28" t="str">
        <f>_xlfn.XLOOKUP("Kort",tblTilleggsvarerKort[Tilleggsvare],tblTilleggsvarerKort[Varenr],"",0)&amp;""</f>
        <v>111001</v>
      </c>
      <c r="AB104" s="28">
        <f t="shared" si="34"/>
        <v>1</v>
      </c>
      <c r="AC104" s="28" t="str">
        <f>SUBSTITUTE(_xlfn.XLOOKUP("Kort",tblTilleggsvarerKort[Tilleggsvare],tblTilleggsvarerKort[Pris inkl. MVA],"",0,1)&amp;"",",",".")</f>
        <v>20</v>
      </c>
      <c r="AD104" s="28" t="str">
        <f>_xlfn.XLOOKUP(Bestilling!O124,tblTilleggsvarer[Tilleggsvare],tblTilleggsvarer[Varenr],"",0)&amp;""</f>
        <v/>
      </c>
      <c r="AE104" s="28" t="str">
        <f t="shared" si="32"/>
        <v/>
      </c>
      <c r="AF104" s="28" t="str">
        <f>SUBSTITUTE(Bestilling!P124&amp;"",",",".")&amp;""</f>
        <v/>
      </c>
      <c r="AG104" s="28" t="str">
        <f>_xlfn.XLOOKUP(Bestilling!Q124,tblTilleggsvarer[Tilleggsvare],tblTilleggsvarer[Varenr],"",0)&amp;""</f>
        <v/>
      </c>
      <c r="AH104" s="28" t="str">
        <f t="shared" si="33"/>
        <v/>
      </c>
      <c r="AI104" s="28" t="str">
        <f>SUBSTITUTE(Bestilling!R124&amp;"",",",".")&amp;""</f>
        <v/>
      </c>
      <c r="AJ104" s="28" t="str">
        <f>IF(Bestilling!M124="Ja",1,"")&amp;""</f>
        <v/>
      </c>
      <c r="AK104" s="28"/>
      <c r="AL104" s="28" t="str">
        <f>TRIM(Bestilling!N124&amp;"")&amp;""</f>
        <v/>
      </c>
      <c r="AM104" s="28" t="str">
        <f>IF(ISBLANK(Bestilling!J124),"Kunden kan ikke utlevere mottakers tlf. nr.","")&amp;""</f>
        <v>Kunden kan ikke utlevere mottakers tlf. nr.</v>
      </c>
      <c r="AN104" s="28"/>
    </row>
    <row r="105" spans="1:40" x14ac:dyDescent="0.25">
      <c r="A105" t="b">
        <f>AND(Bestilling!G125&lt;&gt;"",Bestilling!H125="Norge")</f>
        <v>0</v>
      </c>
      <c r="C105" s="28" t="str">
        <f t="shared" si="35"/>
        <v/>
      </c>
      <c r="D105" s="28" t="str">
        <f t="shared" si="36"/>
        <v/>
      </c>
      <c r="E105" s="28" t="str">
        <f t="shared" si="37"/>
        <v/>
      </c>
      <c r="F105" s="28" t="str">
        <f t="shared" si="38"/>
        <v/>
      </c>
      <c r="G105" s="28" t="str">
        <f t="shared" si="39"/>
        <v/>
      </c>
      <c r="H105" s="28"/>
      <c r="I105" s="28" t="str">
        <f t="shared" si="40"/>
        <v/>
      </c>
      <c r="J105" s="28" t="str">
        <f t="shared" si="41"/>
        <v/>
      </c>
      <c r="K105" s="28" t="str">
        <f t="shared" si="42"/>
        <v/>
      </c>
      <c r="L105" s="28" t="str">
        <f t="shared" si="43"/>
        <v/>
      </c>
      <c r="M105" s="28" t="str">
        <f>SUBSTITUTE(IF(ISBLANK(Bestilling!U125),Bestilling!T125,Bestilling!U125)&amp;"",",",".")</f>
        <v/>
      </c>
      <c r="N105" s="28" t="str">
        <f>IF(ISBLANK(Bestilling!C125),Bestilling!D125,Bestilling!C125)&amp;""</f>
        <v/>
      </c>
      <c r="O105" s="28" t="str">
        <f>Bestilling!D125&amp;""</f>
        <v/>
      </c>
      <c r="P105" s="28" t="str">
        <f>Bestilling!E125&amp;""</f>
        <v/>
      </c>
      <c r="Q105" s="28" t="str">
        <f>TEXT(Bestilling!F125,"0000")&amp;""</f>
        <v>0000</v>
      </c>
      <c r="R105" s="28" t="str">
        <f>Bestilling!G125&amp;""</f>
        <v/>
      </c>
      <c r="S105" s="29" t="str">
        <f>TEXT(Bestilling!I125,"dd.mm.åååå")&amp;""</f>
        <v>00.01.1900</v>
      </c>
      <c r="T105" s="28" t="str">
        <f>IF(NOT(ISBLANK(Bestilling!D125)),"FØR KL 15","")</f>
        <v/>
      </c>
      <c r="U105" s="28" t="str">
        <f>Bestilling!J125&amp;""</f>
        <v/>
      </c>
      <c r="V105" s="28" t="str">
        <f>_xlfn.XLOOKUP(Bestilling!K125,tblProdukter[Produkt],tblProdukter[Varenr],"",0)&amp;""</f>
        <v/>
      </c>
      <c r="W105" s="28" t="str">
        <f t="shared" si="31"/>
        <v/>
      </c>
      <c r="X105" s="28"/>
      <c r="Y105" s="28" t="str">
        <f>SUBSTITUTE(Bestilling!L125&amp;"",",",".")</f>
        <v>0</v>
      </c>
      <c r="Z105" s="28" t="str">
        <f>SUBSTITUTE(TEXT(Bestilling!S125*100,"0,00")&amp;"",",",".")</f>
        <v>0.00</v>
      </c>
      <c r="AA105" s="28" t="str">
        <f>_xlfn.XLOOKUP("Kort",tblTilleggsvarerKort[Tilleggsvare],tblTilleggsvarerKort[Varenr],"",0)&amp;""</f>
        <v>111001</v>
      </c>
      <c r="AB105" s="28">
        <f t="shared" si="34"/>
        <v>1</v>
      </c>
      <c r="AC105" s="28" t="str">
        <f>SUBSTITUTE(_xlfn.XLOOKUP("Kort",tblTilleggsvarerKort[Tilleggsvare],tblTilleggsvarerKort[Pris inkl. MVA],"",0,1)&amp;"",",",".")</f>
        <v>20</v>
      </c>
      <c r="AD105" s="28" t="str">
        <f>_xlfn.XLOOKUP(Bestilling!O125,tblTilleggsvarer[Tilleggsvare],tblTilleggsvarer[Varenr],"",0)&amp;""</f>
        <v/>
      </c>
      <c r="AE105" s="28" t="str">
        <f t="shared" si="32"/>
        <v/>
      </c>
      <c r="AF105" s="28" t="str">
        <f>SUBSTITUTE(Bestilling!P125&amp;"",",",".")&amp;""</f>
        <v/>
      </c>
      <c r="AG105" s="28" t="str">
        <f>_xlfn.XLOOKUP(Bestilling!Q125,tblTilleggsvarer[Tilleggsvare],tblTilleggsvarer[Varenr],"",0)&amp;""</f>
        <v/>
      </c>
      <c r="AH105" s="28" t="str">
        <f t="shared" si="33"/>
        <v/>
      </c>
      <c r="AI105" s="28" t="str">
        <f>SUBSTITUTE(Bestilling!R125&amp;"",",",".")&amp;""</f>
        <v/>
      </c>
      <c r="AJ105" s="28" t="str">
        <f>IF(Bestilling!M125="Ja",1,"")&amp;""</f>
        <v/>
      </c>
      <c r="AK105" s="28"/>
      <c r="AL105" s="28" t="str">
        <f>TRIM(Bestilling!N125&amp;"")&amp;""</f>
        <v/>
      </c>
      <c r="AM105" s="28" t="str">
        <f>IF(ISBLANK(Bestilling!J125),"Kunden kan ikke utlevere mottakers tlf. nr.","")&amp;""</f>
        <v>Kunden kan ikke utlevere mottakers tlf. nr.</v>
      </c>
      <c r="AN105" s="28"/>
    </row>
    <row r="106" spans="1:40" x14ac:dyDescent="0.25">
      <c r="A106" t="b">
        <f>AND(Bestilling!G126&lt;&gt;"",Bestilling!H126="Norge")</f>
        <v>0</v>
      </c>
      <c r="C106" s="28" t="str">
        <f t="shared" si="35"/>
        <v/>
      </c>
      <c r="D106" s="28" t="str">
        <f t="shared" si="36"/>
        <v/>
      </c>
      <c r="E106" s="28" t="str">
        <f t="shared" si="37"/>
        <v/>
      </c>
      <c r="F106" s="28" t="str">
        <f t="shared" si="38"/>
        <v/>
      </c>
      <c r="G106" s="28" t="str">
        <f t="shared" si="39"/>
        <v/>
      </c>
      <c r="H106" s="28"/>
      <c r="I106" s="28" t="str">
        <f t="shared" si="40"/>
        <v/>
      </c>
      <c r="J106" s="28" t="str">
        <f t="shared" si="41"/>
        <v/>
      </c>
      <c r="K106" s="28" t="str">
        <f t="shared" si="42"/>
        <v/>
      </c>
      <c r="L106" s="28" t="str">
        <f t="shared" si="43"/>
        <v/>
      </c>
      <c r="M106" s="28" t="str">
        <f>SUBSTITUTE(IF(ISBLANK(Bestilling!U126),Bestilling!T126,Bestilling!U126)&amp;"",",",".")</f>
        <v/>
      </c>
      <c r="N106" s="28" t="str">
        <f>IF(ISBLANK(Bestilling!C126),Bestilling!D126,Bestilling!C126)&amp;""</f>
        <v/>
      </c>
      <c r="O106" s="28" t="str">
        <f>Bestilling!D126&amp;""</f>
        <v/>
      </c>
      <c r="P106" s="28" t="str">
        <f>Bestilling!E126&amp;""</f>
        <v/>
      </c>
      <c r="Q106" s="28" t="str">
        <f>TEXT(Bestilling!F126,"0000")&amp;""</f>
        <v>0000</v>
      </c>
      <c r="R106" s="28" t="str">
        <f>Bestilling!G126&amp;""</f>
        <v/>
      </c>
      <c r="S106" s="29" t="str">
        <f>TEXT(Bestilling!I126,"dd.mm.åååå")&amp;""</f>
        <v>00.01.1900</v>
      </c>
      <c r="T106" s="28" t="str">
        <f>IF(NOT(ISBLANK(Bestilling!D126)),"FØR KL 15","")</f>
        <v/>
      </c>
      <c r="U106" s="28" t="str">
        <f>Bestilling!J126&amp;""</f>
        <v/>
      </c>
      <c r="V106" s="28" t="str">
        <f>_xlfn.XLOOKUP(Bestilling!K126,tblProdukter[Produkt],tblProdukter[Varenr],"",0)&amp;""</f>
        <v/>
      </c>
      <c r="W106" s="28" t="str">
        <f t="shared" si="31"/>
        <v/>
      </c>
      <c r="X106" s="28"/>
      <c r="Y106" s="28" t="str">
        <f>SUBSTITUTE(Bestilling!L126&amp;"",",",".")</f>
        <v>0</v>
      </c>
      <c r="Z106" s="28" t="str">
        <f>SUBSTITUTE(TEXT(Bestilling!S126*100,"0,00")&amp;"",",",".")</f>
        <v>0.00</v>
      </c>
      <c r="AA106" s="28" t="str">
        <f>_xlfn.XLOOKUP("Kort",tblTilleggsvarerKort[Tilleggsvare],tblTilleggsvarerKort[Varenr],"",0)&amp;""</f>
        <v>111001</v>
      </c>
      <c r="AB106" s="28">
        <f t="shared" si="34"/>
        <v>1</v>
      </c>
      <c r="AC106" s="28" t="str">
        <f>SUBSTITUTE(_xlfn.XLOOKUP("Kort",tblTilleggsvarerKort[Tilleggsvare],tblTilleggsvarerKort[Pris inkl. MVA],"",0,1)&amp;"",",",".")</f>
        <v>20</v>
      </c>
      <c r="AD106" s="28" t="str">
        <f>_xlfn.XLOOKUP(Bestilling!O126,tblTilleggsvarer[Tilleggsvare],tblTilleggsvarer[Varenr],"",0)&amp;""</f>
        <v/>
      </c>
      <c r="AE106" s="28" t="str">
        <f t="shared" si="32"/>
        <v/>
      </c>
      <c r="AF106" s="28" t="str">
        <f>SUBSTITUTE(Bestilling!P126&amp;"",",",".")&amp;""</f>
        <v/>
      </c>
      <c r="AG106" s="28" t="str">
        <f>_xlfn.XLOOKUP(Bestilling!Q126,tblTilleggsvarer[Tilleggsvare],tblTilleggsvarer[Varenr],"",0)&amp;""</f>
        <v/>
      </c>
      <c r="AH106" s="28" t="str">
        <f t="shared" si="33"/>
        <v/>
      </c>
      <c r="AI106" s="28" t="str">
        <f>SUBSTITUTE(Bestilling!R126&amp;"",",",".")&amp;""</f>
        <v/>
      </c>
      <c r="AJ106" s="28" t="str">
        <f>IF(Bestilling!M126="Ja",1,"")&amp;""</f>
        <v/>
      </c>
      <c r="AK106" s="28"/>
      <c r="AL106" s="28" t="str">
        <f>TRIM(Bestilling!N126&amp;"")&amp;""</f>
        <v/>
      </c>
      <c r="AM106" s="28" t="str">
        <f>IF(ISBLANK(Bestilling!J126),"Kunden kan ikke utlevere mottakers tlf. nr.","")&amp;""</f>
        <v>Kunden kan ikke utlevere mottakers tlf. nr.</v>
      </c>
      <c r="AN106" s="28"/>
    </row>
    <row r="107" spans="1:40" x14ac:dyDescent="0.25">
      <c r="A107" t="b">
        <f>AND(Bestilling!G127&lt;&gt;"",Bestilling!H127="Norge")</f>
        <v>0</v>
      </c>
      <c r="C107" s="28" t="str">
        <f t="shared" si="35"/>
        <v/>
      </c>
      <c r="D107" s="28" t="str">
        <f t="shared" si="36"/>
        <v/>
      </c>
      <c r="E107" s="28" t="str">
        <f t="shared" si="37"/>
        <v/>
      </c>
      <c r="F107" s="28" t="str">
        <f t="shared" si="38"/>
        <v/>
      </c>
      <c r="G107" s="28" t="str">
        <f t="shared" si="39"/>
        <v/>
      </c>
      <c r="H107" s="28"/>
      <c r="I107" s="28" t="str">
        <f t="shared" si="40"/>
        <v/>
      </c>
      <c r="J107" s="28" t="str">
        <f t="shared" si="41"/>
        <v/>
      </c>
      <c r="K107" s="28" t="str">
        <f t="shared" si="42"/>
        <v/>
      </c>
      <c r="L107" s="28" t="str">
        <f t="shared" si="43"/>
        <v/>
      </c>
      <c r="M107" s="28" t="str">
        <f>SUBSTITUTE(IF(ISBLANK(Bestilling!U127),Bestilling!T127,Bestilling!U127)&amp;"",",",".")</f>
        <v/>
      </c>
      <c r="N107" s="28" t="str">
        <f>IF(ISBLANK(Bestilling!C127),Bestilling!D127,Bestilling!C127)&amp;""</f>
        <v/>
      </c>
      <c r="O107" s="28" t="str">
        <f>Bestilling!D127&amp;""</f>
        <v/>
      </c>
      <c r="P107" s="28" t="str">
        <f>Bestilling!E127&amp;""</f>
        <v/>
      </c>
      <c r="Q107" s="28" t="str">
        <f>TEXT(Bestilling!F127,"0000")&amp;""</f>
        <v>0000</v>
      </c>
      <c r="R107" s="28" t="str">
        <f>Bestilling!G127&amp;""</f>
        <v/>
      </c>
      <c r="S107" s="29" t="str">
        <f>TEXT(Bestilling!I127,"dd.mm.åååå")&amp;""</f>
        <v>00.01.1900</v>
      </c>
      <c r="T107" s="28" t="str">
        <f>IF(NOT(ISBLANK(Bestilling!D127)),"FØR KL 15","")</f>
        <v/>
      </c>
      <c r="U107" s="28" t="str">
        <f>Bestilling!J127&amp;""</f>
        <v/>
      </c>
      <c r="V107" s="28" t="str">
        <f>_xlfn.XLOOKUP(Bestilling!K127,tblProdukter[Produkt],tblProdukter[Varenr],"",0)&amp;""</f>
        <v/>
      </c>
      <c r="W107" s="28" t="str">
        <f t="shared" si="31"/>
        <v/>
      </c>
      <c r="X107" s="28"/>
      <c r="Y107" s="28" t="str">
        <f>SUBSTITUTE(Bestilling!L127&amp;"",",",".")</f>
        <v>0</v>
      </c>
      <c r="Z107" s="28" t="str">
        <f>SUBSTITUTE(TEXT(Bestilling!S127*100,"0,00")&amp;"",",",".")</f>
        <v>0.00</v>
      </c>
      <c r="AA107" s="28" t="str">
        <f>_xlfn.XLOOKUP("Kort",tblTilleggsvarerKort[Tilleggsvare],tblTilleggsvarerKort[Varenr],"",0)&amp;""</f>
        <v>111001</v>
      </c>
      <c r="AB107" s="28">
        <f t="shared" si="34"/>
        <v>1</v>
      </c>
      <c r="AC107" s="28" t="str">
        <f>SUBSTITUTE(_xlfn.XLOOKUP("Kort",tblTilleggsvarerKort[Tilleggsvare],tblTilleggsvarerKort[Pris inkl. MVA],"",0,1)&amp;"",",",".")</f>
        <v>20</v>
      </c>
      <c r="AD107" s="28" t="str">
        <f>_xlfn.XLOOKUP(Bestilling!O127,tblTilleggsvarer[Tilleggsvare],tblTilleggsvarer[Varenr],"",0)&amp;""</f>
        <v/>
      </c>
      <c r="AE107" s="28" t="str">
        <f t="shared" si="32"/>
        <v/>
      </c>
      <c r="AF107" s="28" t="str">
        <f>SUBSTITUTE(Bestilling!P127&amp;"",",",".")&amp;""</f>
        <v/>
      </c>
      <c r="AG107" s="28" t="str">
        <f>_xlfn.XLOOKUP(Bestilling!Q127,tblTilleggsvarer[Tilleggsvare],tblTilleggsvarer[Varenr],"",0)&amp;""</f>
        <v/>
      </c>
      <c r="AH107" s="28" t="str">
        <f t="shared" si="33"/>
        <v/>
      </c>
      <c r="AI107" s="28" t="str">
        <f>SUBSTITUTE(Bestilling!R127&amp;"",",",".")&amp;""</f>
        <v/>
      </c>
      <c r="AJ107" s="28" t="str">
        <f>IF(Bestilling!M127="Ja",1,"")&amp;""</f>
        <v/>
      </c>
      <c r="AK107" s="28"/>
      <c r="AL107" s="28" t="str">
        <f>TRIM(Bestilling!N127&amp;"")&amp;""</f>
        <v/>
      </c>
      <c r="AM107" s="28" t="str">
        <f>IF(ISBLANK(Bestilling!J127),"Kunden kan ikke utlevere mottakers tlf. nr.","")&amp;""</f>
        <v>Kunden kan ikke utlevere mottakers tlf. nr.</v>
      </c>
      <c r="AN107" s="28"/>
    </row>
    <row r="108" spans="1:40" x14ac:dyDescent="0.25">
      <c r="A108" t="b">
        <f>AND(Bestilling!G128&lt;&gt;"",Bestilling!H128="Norge")</f>
        <v>0</v>
      </c>
      <c r="C108" s="28" t="str">
        <f t="shared" si="35"/>
        <v/>
      </c>
      <c r="D108" s="28" t="str">
        <f t="shared" si="36"/>
        <v/>
      </c>
      <c r="E108" s="28" t="str">
        <f t="shared" si="37"/>
        <v/>
      </c>
      <c r="F108" s="28" t="str">
        <f t="shared" si="38"/>
        <v/>
      </c>
      <c r="G108" s="28" t="str">
        <f t="shared" si="39"/>
        <v/>
      </c>
      <c r="H108" s="28"/>
      <c r="I108" s="28" t="str">
        <f t="shared" si="40"/>
        <v/>
      </c>
      <c r="J108" s="28" t="str">
        <f t="shared" si="41"/>
        <v/>
      </c>
      <c r="K108" s="28" t="str">
        <f t="shared" si="42"/>
        <v/>
      </c>
      <c r="L108" s="28" t="str">
        <f t="shared" si="43"/>
        <v/>
      </c>
      <c r="M108" s="28" t="str">
        <f>SUBSTITUTE(IF(ISBLANK(Bestilling!U128),Bestilling!T128,Bestilling!U128)&amp;"",",",".")</f>
        <v/>
      </c>
      <c r="N108" s="28" t="str">
        <f>IF(ISBLANK(Bestilling!C128),Bestilling!D128,Bestilling!C128)&amp;""</f>
        <v/>
      </c>
      <c r="O108" s="28" t="str">
        <f>Bestilling!D128&amp;""</f>
        <v/>
      </c>
      <c r="P108" s="28" t="str">
        <f>Bestilling!E128&amp;""</f>
        <v/>
      </c>
      <c r="Q108" s="28" t="str">
        <f>TEXT(Bestilling!F128,"0000")&amp;""</f>
        <v>0000</v>
      </c>
      <c r="R108" s="28" t="str">
        <f>Bestilling!G128&amp;""</f>
        <v/>
      </c>
      <c r="S108" s="29" t="str">
        <f>TEXT(Bestilling!I128,"dd.mm.åååå")&amp;""</f>
        <v>00.01.1900</v>
      </c>
      <c r="T108" s="28" t="str">
        <f>IF(NOT(ISBLANK(Bestilling!D128)),"FØR KL 15","")</f>
        <v/>
      </c>
      <c r="U108" s="28" t="str">
        <f>Bestilling!J128&amp;""</f>
        <v/>
      </c>
      <c r="V108" s="28" t="str">
        <f>_xlfn.XLOOKUP(Bestilling!K128,tblProdukter[Produkt],tblProdukter[Varenr],"",0)&amp;""</f>
        <v/>
      </c>
      <c r="W108" s="28" t="str">
        <f t="shared" si="31"/>
        <v/>
      </c>
      <c r="X108" s="28"/>
      <c r="Y108" s="28" t="str">
        <f>SUBSTITUTE(Bestilling!L128&amp;"",",",".")</f>
        <v>0</v>
      </c>
      <c r="Z108" s="28" t="str">
        <f>SUBSTITUTE(TEXT(Bestilling!S128*100,"0,00")&amp;"",",",".")</f>
        <v>0.00</v>
      </c>
      <c r="AA108" s="28" t="str">
        <f>_xlfn.XLOOKUP("Kort",tblTilleggsvarerKort[Tilleggsvare],tblTilleggsvarerKort[Varenr],"",0)&amp;""</f>
        <v>111001</v>
      </c>
      <c r="AB108" s="28">
        <f t="shared" si="34"/>
        <v>1</v>
      </c>
      <c r="AC108" s="28" t="str">
        <f>SUBSTITUTE(_xlfn.XLOOKUP("Kort",tblTilleggsvarerKort[Tilleggsvare],tblTilleggsvarerKort[Pris inkl. MVA],"",0,1)&amp;"",",",".")</f>
        <v>20</v>
      </c>
      <c r="AD108" s="28" t="str">
        <f>_xlfn.XLOOKUP(Bestilling!O128,tblTilleggsvarer[Tilleggsvare],tblTilleggsvarer[Varenr],"",0)&amp;""</f>
        <v/>
      </c>
      <c r="AE108" s="28" t="str">
        <f t="shared" si="32"/>
        <v/>
      </c>
      <c r="AF108" s="28" t="str">
        <f>SUBSTITUTE(Bestilling!P128&amp;"",",",".")&amp;""</f>
        <v/>
      </c>
      <c r="AG108" s="28" t="str">
        <f>_xlfn.XLOOKUP(Bestilling!Q128,tblTilleggsvarer[Tilleggsvare],tblTilleggsvarer[Varenr],"",0)&amp;""</f>
        <v/>
      </c>
      <c r="AH108" s="28" t="str">
        <f t="shared" si="33"/>
        <v/>
      </c>
      <c r="AI108" s="28" t="str">
        <f>SUBSTITUTE(Bestilling!R128&amp;"",",",".")&amp;""</f>
        <v/>
      </c>
      <c r="AJ108" s="28" t="str">
        <f>IF(Bestilling!M128="Ja",1,"")&amp;""</f>
        <v/>
      </c>
      <c r="AK108" s="28"/>
      <c r="AL108" s="28" t="str">
        <f>TRIM(Bestilling!N128&amp;"")&amp;""</f>
        <v/>
      </c>
      <c r="AM108" s="28" t="str">
        <f>IF(ISBLANK(Bestilling!J128),"Kunden kan ikke utlevere mottakers tlf. nr.","")&amp;""</f>
        <v>Kunden kan ikke utlevere mottakers tlf. nr.</v>
      </c>
      <c r="AN108" s="28"/>
    </row>
    <row r="109" spans="1:40" x14ac:dyDescent="0.25">
      <c r="A109" t="b">
        <f>AND(Bestilling!G129&lt;&gt;"",Bestilling!H129="Norge")</f>
        <v>0</v>
      </c>
      <c r="C109" s="28" t="str">
        <f t="shared" si="35"/>
        <v/>
      </c>
      <c r="D109" s="28" t="str">
        <f t="shared" si="36"/>
        <v/>
      </c>
      <c r="E109" s="28" t="str">
        <f t="shared" si="37"/>
        <v/>
      </c>
      <c r="F109" s="28" t="str">
        <f t="shared" si="38"/>
        <v/>
      </c>
      <c r="G109" s="28" t="str">
        <f t="shared" si="39"/>
        <v/>
      </c>
      <c r="H109" s="28"/>
      <c r="I109" s="28" t="str">
        <f t="shared" si="40"/>
        <v/>
      </c>
      <c r="J109" s="28" t="str">
        <f t="shared" si="41"/>
        <v/>
      </c>
      <c r="K109" s="28" t="str">
        <f t="shared" si="42"/>
        <v/>
      </c>
      <c r="L109" s="28" t="str">
        <f t="shared" si="43"/>
        <v/>
      </c>
      <c r="M109" s="28" t="str">
        <f>SUBSTITUTE(IF(ISBLANK(Bestilling!U129),Bestilling!T129,Bestilling!U129)&amp;"",",",".")</f>
        <v/>
      </c>
      <c r="N109" s="28" t="str">
        <f>IF(ISBLANK(Bestilling!C129),Bestilling!D129,Bestilling!C129)&amp;""</f>
        <v/>
      </c>
      <c r="O109" s="28" t="str">
        <f>Bestilling!D129&amp;""</f>
        <v/>
      </c>
      <c r="P109" s="28" t="str">
        <f>Bestilling!E129&amp;""</f>
        <v/>
      </c>
      <c r="Q109" s="28" t="str">
        <f>TEXT(Bestilling!F129,"0000")&amp;""</f>
        <v>0000</v>
      </c>
      <c r="R109" s="28" t="str">
        <f>Bestilling!G129&amp;""</f>
        <v/>
      </c>
      <c r="S109" s="29" t="str">
        <f>TEXT(Bestilling!I129,"dd.mm.åååå")&amp;""</f>
        <v>00.01.1900</v>
      </c>
      <c r="T109" s="28" t="str">
        <f>IF(NOT(ISBLANK(Bestilling!D129)),"FØR KL 15","")</f>
        <v/>
      </c>
      <c r="U109" s="28" t="str">
        <f>Bestilling!J129&amp;""</f>
        <v/>
      </c>
      <c r="V109" s="28" t="str">
        <f>_xlfn.XLOOKUP(Bestilling!K129,tblProdukter[Produkt],tblProdukter[Varenr],"",0)&amp;""</f>
        <v/>
      </c>
      <c r="W109" s="28" t="str">
        <f t="shared" si="31"/>
        <v/>
      </c>
      <c r="X109" s="28"/>
      <c r="Y109" s="28" t="str">
        <f>SUBSTITUTE(Bestilling!L129&amp;"",",",".")</f>
        <v>0</v>
      </c>
      <c r="Z109" s="28" t="str">
        <f>SUBSTITUTE(TEXT(Bestilling!S129*100,"0,00")&amp;"",",",".")</f>
        <v>0.00</v>
      </c>
      <c r="AA109" s="28" t="str">
        <f>_xlfn.XLOOKUP("Kort",tblTilleggsvarerKort[Tilleggsvare],tblTilleggsvarerKort[Varenr],"",0)&amp;""</f>
        <v>111001</v>
      </c>
      <c r="AB109" s="28">
        <f t="shared" si="34"/>
        <v>1</v>
      </c>
      <c r="AC109" s="28" t="str">
        <f>SUBSTITUTE(_xlfn.XLOOKUP("Kort",tblTilleggsvarerKort[Tilleggsvare],tblTilleggsvarerKort[Pris inkl. MVA],"",0,1)&amp;"",",",".")</f>
        <v>20</v>
      </c>
      <c r="AD109" s="28" t="str">
        <f>_xlfn.XLOOKUP(Bestilling!O129,tblTilleggsvarer[Tilleggsvare],tblTilleggsvarer[Varenr],"",0)&amp;""</f>
        <v/>
      </c>
      <c r="AE109" s="28" t="str">
        <f t="shared" si="32"/>
        <v/>
      </c>
      <c r="AF109" s="28" t="str">
        <f>SUBSTITUTE(Bestilling!P129&amp;"",",",".")&amp;""</f>
        <v/>
      </c>
      <c r="AG109" s="28" t="str">
        <f>_xlfn.XLOOKUP(Bestilling!Q129,tblTilleggsvarer[Tilleggsvare],tblTilleggsvarer[Varenr],"",0)&amp;""</f>
        <v/>
      </c>
      <c r="AH109" s="28" t="str">
        <f t="shared" si="33"/>
        <v/>
      </c>
      <c r="AI109" s="28" t="str">
        <f>SUBSTITUTE(Bestilling!R129&amp;"",",",".")&amp;""</f>
        <v/>
      </c>
      <c r="AJ109" s="28" t="str">
        <f>IF(Bestilling!M129="Ja",1,"")&amp;""</f>
        <v/>
      </c>
      <c r="AK109" s="28"/>
      <c r="AL109" s="28" t="str">
        <f>TRIM(Bestilling!N129&amp;"")&amp;""</f>
        <v/>
      </c>
      <c r="AM109" s="28" t="str">
        <f>IF(ISBLANK(Bestilling!J129),"Kunden kan ikke utlevere mottakers tlf. nr.","")&amp;""</f>
        <v>Kunden kan ikke utlevere mottakers tlf. nr.</v>
      </c>
      <c r="AN109" s="28"/>
    </row>
    <row r="110" spans="1:40" x14ac:dyDescent="0.25">
      <c r="A110" t="b">
        <f>AND(Bestilling!G130&lt;&gt;"",Bestilling!H130="Norge")</f>
        <v>0</v>
      </c>
      <c r="C110" s="28" t="str">
        <f t="shared" si="35"/>
        <v/>
      </c>
      <c r="D110" s="28" t="str">
        <f t="shared" si="36"/>
        <v/>
      </c>
      <c r="E110" s="28" t="str">
        <f t="shared" si="37"/>
        <v/>
      </c>
      <c r="F110" s="28" t="str">
        <f t="shared" si="38"/>
        <v/>
      </c>
      <c r="G110" s="28" t="str">
        <f t="shared" si="39"/>
        <v/>
      </c>
      <c r="H110" s="28"/>
      <c r="I110" s="28" t="str">
        <f t="shared" si="40"/>
        <v/>
      </c>
      <c r="J110" s="28" t="str">
        <f t="shared" si="41"/>
        <v/>
      </c>
      <c r="K110" s="28" t="str">
        <f t="shared" si="42"/>
        <v/>
      </c>
      <c r="L110" s="28" t="str">
        <f t="shared" si="43"/>
        <v/>
      </c>
      <c r="M110" s="28" t="str">
        <f>SUBSTITUTE(IF(ISBLANK(Bestilling!U130),Bestilling!T130,Bestilling!U130)&amp;"",",",".")</f>
        <v/>
      </c>
      <c r="N110" s="28" t="str">
        <f>IF(ISBLANK(Bestilling!C130),Bestilling!D130,Bestilling!C130)&amp;""</f>
        <v/>
      </c>
      <c r="O110" s="28" t="str">
        <f>Bestilling!D130&amp;""</f>
        <v/>
      </c>
      <c r="P110" s="28" t="str">
        <f>Bestilling!E130&amp;""</f>
        <v/>
      </c>
      <c r="Q110" s="28" t="str">
        <f>TEXT(Bestilling!F130,"0000")&amp;""</f>
        <v>0000</v>
      </c>
      <c r="R110" s="28" t="str">
        <f>Bestilling!G130&amp;""</f>
        <v/>
      </c>
      <c r="S110" s="29" t="str">
        <f>TEXT(Bestilling!I130,"dd.mm.åååå")&amp;""</f>
        <v>00.01.1900</v>
      </c>
      <c r="T110" s="28" t="str">
        <f>IF(NOT(ISBLANK(Bestilling!D130)),"FØR KL 15","")</f>
        <v/>
      </c>
      <c r="U110" s="28" t="str">
        <f>Bestilling!J130&amp;""</f>
        <v/>
      </c>
      <c r="V110" s="28" t="str">
        <f>_xlfn.XLOOKUP(Bestilling!K130,tblProdukter[Produkt],tblProdukter[Varenr],"",0)&amp;""</f>
        <v/>
      </c>
      <c r="W110" s="28" t="str">
        <f t="shared" si="31"/>
        <v/>
      </c>
      <c r="X110" s="28"/>
      <c r="Y110" s="28" t="str">
        <f>SUBSTITUTE(Bestilling!L130&amp;"",",",".")</f>
        <v>0</v>
      </c>
      <c r="Z110" s="28" t="str">
        <f>SUBSTITUTE(TEXT(Bestilling!S130*100,"0,00")&amp;"",",",".")</f>
        <v>0.00</v>
      </c>
      <c r="AA110" s="28" t="str">
        <f>_xlfn.XLOOKUP("Kort",tblTilleggsvarerKort[Tilleggsvare],tblTilleggsvarerKort[Varenr],"",0)&amp;""</f>
        <v>111001</v>
      </c>
      <c r="AB110" s="28">
        <f t="shared" si="34"/>
        <v>1</v>
      </c>
      <c r="AC110" s="28" t="str">
        <f>SUBSTITUTE(_xlfn.XLOOKUP("Kort",tblTilleggsvarerKort[Tilleggsvare],tblTilleggsvarerKort[Pris inkl. MVA],"",0,1)&amp;"",",",".")</f>
        <v>20</v>
      </c>
      <c r="AD110" s="28" t="str">
        <f>_xlfn.XLOOKUP(Bestilling!O130,tblTilleggsvarer[Tilleggsvare],tblTilleggsvarer[Varenr],"",0)&amp;""</f>
        <v/>
      </c>
      <c r="AE110" s="28" t="str">
        <f t="shared" si="32"/>
        <v/>
      </c>
      <c r="AF110" s="28" t="str">
        <f>SUBSTITUTE(Bestilling!P130&amp;"",",",".")&amp;""</f>
        <v/>
      </c>
      <c r="AG110" s="28" t="str">
        <f>_xlfn.XLOOKUP(Bestilling!Q130,tblTilleggsvarer[Tilleggsvare],tblTilleggsvarer[Varenr],"",0)&amp;""</f>
        <v/>
      </c>
      <c r="AH110" s="28" t="str">
        <f t="shared" si="33"/>
        <v/>
      </c>
      <c r="AI110" s="28" t="str">
        <f>SUBSTITUTE(Bestilling!R130&amp;"",",",".")&amp;""</f>
        <v/>
      </c>
      <c r="AJ110" s="28" t="str">
        <f>IF(Bestilling!M130="Ja",1,"")&amp;""</f>
        <v/>
      </c>
      <c r="AK110" s="28"/>
      <c r="AL110" s="28" t="str">
        <f>TRIM(Bestilling!N130&amp;"")&amp;""</f>
        <v/>
      </c>
      <c r="AM110" s="28" t="str">
        <f>IF(ISBLANK(Bestilling!J130),"Kunden kan ikke utlevere mottakers tlf. nr.","")&amp;""</f>
        <v>Kunden kan ikke utlevere mottakers tlf. nr.</v>
      </c>
      <c r="AN110" s="28"/>
    </row>
    <row r="111" spans="1:40" x14ac:dyDescent="0.25">
      <c r="A111" t="b">
        <f>AND(Bestilling!G131&lt;&gt;"",Bestilling!H131="Norge")</f>
        <v>0</v>
      </c>
      <c r="C111" s="28" t="str">
        <f t="shared" si="35"/>
        <v/>
      </c>
      <c r="D111" s="28" t="str">
        <f t="shared" si="36"/>
        <v/>
      </c>
      <c r="E111" s="28" t="str">
        <f t="shared" si="37"/>
        <v/>
      </c>
      <c r="F111" s="28" t="str">
        <f t="shared" si="38"/>
        <v/>
      </c>
      <c r="G111" s="28" t="str">
        <f t="shared" si="39"/>
        <v/>
      </c>
      <c r="H111" s="28"/>
      <c r="I111" s="28" t="str">
        <f t="shared" si="40"/>
        <v/>
      </c>
      <c r="J111" s="28" t="str">
        <f t="shared" si="41"/>
        <v/>
      </c>
      <c r="K111" s="28" t="str">
        <f t="shared" si="42"/>
        <v/>
      </c>
      <c r="L111" s="28" t="str">
        <f t="shared" si="43"/>
        <v/>
      </c>
      <c r="M111" s="28" t="str">
        <f>SUBSTITUTE(IF(ISBLANK(Bestilling!U131),Bestilling!T131,Bestilling!U131)&amp;"",",",".")</f>
        <v/>
      </c>
      <c r="N111" s="28" t="str">
        <f>IF(ISBLANK(Bestilling!C131),Bestilling!D131,Bestilling!C131)&amp;""</f>
        <v/>
      </c>
      <c r="O111" s="28" t="str">
        <f>Bestilling!D131&amp;""</f>
        <v/>
      </c>
      <c r="P111" s="28" t="str">
        <f>Bestilling!E131&amp;""</f>
        <v/>
      </c>
      <c r="Q111" s="28" t="str">
        <f>TEXT(Bestilling!F131,"0000")&amp;""</f>
        <v>0000</v>
      </c>
      <c r="R111" s="28" t="str">
        <f>Bestilling!G131&amp;""</f>
        <v/>
      </c>
      <c r="S111" s="29" t="str">
        <f>TEXT(Bestilling!I131,"dd.mm.åååå")&amp;""</f>
        <v>00.01.1900</v>
      </c>
      <c r="T111" s="28" t="str">
        <f>IF(NOT(ISBLANK(Bestilling!D131)),"FØR KL 15","")</f>
        <v/>
      </c>
      <c r="U111" s="28" t="str">
        <f>Bestilling!J131&amp;""</f>
        <v/>
      </c>
      <c r="V111" s="28" t="str">
        <f>_xlfn.XLOOKUP(Bestilling!K131,tblProdukter[Produkt],tblProdukter[Varenr],"",0)&amp;""</f>
        <v/>
      </c>
      <c r="W111" s="28" t="str">
        <f t="shared" si="31"/>
        <v/>
      </c>
      <c r="X111" s="28"/>
      <c r="Y111" s="28" t="str">
        <f>SUBSTITUTE(Bestilling!L131&amp;"",",",".")</f>
        <v>0</v>
      </c>
      <c r="Z111" s="28" t="str">
        <f>SUBSTITUTE(TEXT(Bestilling!S131*100,"0,00")&amp;"",",",".")</f>
        <v>0.00</v>
      </c>
      <c r="AA111" s="28" t="str">
        <f>_xlfn.XLOOKUP("Kort",tblTilleggsvarerKort[Tilleggsvare],tblTilleggsvarerKort[Varenr],"",0)&amp;""</f>
        <v>111001</v>
      </c>
      <c r="AB111" s="28">
        <f t="shared" si="34"/>
        <v>1</v>
      </c>
      <c r="AC111" s="28" t="str">
        <f>SUBSTITUTE(_xlfn.XLOOKUP("Kort",tblTilleggsvarerKort[Tilleggsvare],tblTilleggsvarerKort[Pris inkl. MVA],"",0,1)&amp;"",",",".")</f>
        <v>20</v>
      </c>
      <c r="AD111" s="28" t="str">
        <f>_xlfn.XLOOKUP(Bestilling!O131,tblTilleggsvarer[Tilleggsvare],tblTilleggsvarer[Varenr],"",0)&amp;""</f>
        <v/>
      </c>
      <c r="AE111" s="28" t="str">
        <f t="shared" si="32"/>
        <v/>
      </c>
      <c r="AF111" s="28" t="str">
        <f>SUBSTITUTE(Bestilling!P131&amp;"",",",".")&amp;""</f>
        <v/>
      </c>
      <c r="AG111" s="28" t="str">
        <f>_xlfn.XLOOKUP(Bestilling!Q131,tblTilleggsvarer[Tilleggsvare],tblTilleggsvarer[Varenr],"",0)&amp;""</f>
        <v/>
      </c>
      <c r="AH111" s="28" t="str">
        <f t="shared" si="33"/>
        <v/>
      </c>
      <c r="AI111" s="28" t="str">
        <f>SUBSTITUTE(Bestilling!R131&amp;"",",",".")&amp;""</f>
        <v/>
      </c>
      <c r="AJ111" s="28" t="str">
        <f>IF(Bestilling!M131="Ja",1,"")&amp;""</f>
        <v/>
      </c>
      <c r="AK111" s="28"/>
      <c r="AL111" s="28" t="str">
        <f>TRIM(Bestilling!N131&amp;"")&amp;""</f>
        <v/>
      </c>
      <c r="AM111" s="28" t="str">
        <f>IF(ISBLANK(Bestilling!J131),"Kunden kan ikke utlevere mottakers tlf. nr.","")&amp;""</f>
        <v>Kunden kan ikke utlevere mottakers tlf. nr.</v>
      </c>
      <c r="AN111" s="28"/>
    </row>
    <row r="112" spans="1:40" x14ac:dyDescent="0.25">
      <c r="A112" t="b">
        <f>AND(Bestilling!G132&lt;&gt;"",Bestilling!H132="Norge")</f>
        <v>0</v>
      </c>
      <c r="C112" s="28" t="str">
        <f t="shared" si="35"/>
        <v/>
      </c>
      <c r="D112" s="28" t="str">
        <f t="shared" si="36"/>
        <v/>
      </c>
      <c r="E112" s="28" t="str">
        <f t="shared" si="37"/>
        <v/>
      </c>
      <c r="F112" s="28" t="str">
        <f t="shared" si="38"/>
        <v/>
      </c>
      <c r="G112" s="28" t="str">
        <f t="shared" si="39"/>
        <v/>
      </c>
      <c r="H112" s="28"/>
      <c r="I112" s="28" t="str">
        <f t="shared" si="40"/>
        <v/>
      </c>
      <c r="J112" s="28" t="str">
        <f t="shared" si="41"/>
        <v/>
      </c>
      <c r="K112" s="28" t="str">
        <f t="shared" si="42"/>
        <v/>
      </c>
      <c r="L112" s="28" t="str">
        <f t="shared" si="43"/>
        <v/>
      </c>
      <c r="M112" s="28" t="str">
        <f>SUBSTITUTE(IF(ISBLANK(Bestilling!U132),Bestilling!T132,Bestilling!U132)&amp;"",",",".")</f>
        <v/>
      </c>
      <c r="N112" s="28" t="str">
        <f>IF(ISBLANK(Bestilling!C132),Bestilling!D132,Bestilling!C132)&amp;""</f>
        <v/>
      </c>
      <c r="O112" s="28" t="str">
        <f>Bestilling!D132&amp;""</f>
        <v/>
      </c>
      <c r="P112" s="28" t="str">
        <f>Bestilling!E132&amp;""</f>
        <v/>
      </c>
      <c r="Q112" s="28" t="str">
        <f>TEXT(Bestilling!F132,"0000")&amp;""</f>
        <v>0000</v>
      </c>
      <c r="R112" s="28" t="str">
        <f>Bestilling!G132&amp;""</f>
        <v/>
      </c>
      <c r="S112" s="29" t="str">
        <f>TEXT(Bestilling!I132,"dd.mm.åååå")&amp;""</f>
        <v>00.01.1900</v>
      </c>
      <c r="T112" s="28" t="str">
        <f>IF(NOT(ISBLANK(Bestilling!D132)),"FØR KL 15","")</f>
        <v/>
      </c>
      <c r="U112" s="28" t="str">
        <f>Bestilling!J132&amp;""</f>
        <v/>
      </c>
      <c r="V112" s="28" t="str">
        <f>_xlfn.XLOOKUP(Bestilling!K132,tblProdukter[Produkt],tblProdukter[Varenr],"",0)&amp;""</f>
        <v/>
      </c>
      <c r="W112" s="28" t="str">
        <f t="shared" si="31"/>
        <v/>
      </c>
      <c r="X112" s="28"/>
      <c r="Y112" s="28" t="str">
        <f>SUBSTITUTE(Bestilling!L132&amp;"",",",".")</f>
        <v>0</v>
      </c>
      <c r="Z112" s="28" t="str">
        <f>SUBSTITUTE(TEXT(Bestilling!S132*100,"0,00")&amp;"",",",".")</f>
        <v>0.00</v>
      </c>
      <c r="AA112" s="28" t="str">
        <f>_xlfn.XLOOKUP("Kort",tblTilleggsvarerKort[Tilleggsvare],tblTilleggsvarerKort[Varenr],"",0)&amp;""</f>
        <v>111001</v>
      </c>
      <c r="AB112" s="28">
        <f t="shared" si="34"/>
        <v>1</v>
      </c>
      <c r="AC112" s="28" t="str">
        <f>SUBSTITUTE(_xlfn.XLOOKUP("Kort",tblTilleggsvarerKort[Tilleggsvare],tblTilleggsvarerKort[Pris inkl. MVA],"",0,1)&amp;"",",",".")</f>
        <v>20</v>
      </c>
      <c r="AD112" s="28" t="str">
        <f>_xlfn.XLOOKUP(Bestilling!O132,tblTilleggsvarer[Tilleggsvare],tblTilleggsvarer[Varenr],"",0)&amp;""</f>
        <v/>
      </c>
      <c r="AE112" s="28" t="str">
        <f t="shared" si="32"/>
        <v/>
      </c>
      <c r="AF112" s="28" t="str">
        <f>SUBSTITUTE(Bestilling!P132&amp;"",",",".")&amp;""</f>
        <v/>
      </c>
      <c r="AG112" s="28" t="str">
        <f>_xlfn.XLOOKUP(Bestilling!Q132,tblTilleggsvarer[Tilleggsvare],tblTilleggsvarer[Varenr],"",0)&amp;""</f>
        <v/>
      </c>
      <c r="AH112" s="28" t="str">
        <f t="shared" si="33"/>
        <v/>
      </c>
      <c r="AI112" s="28" t="str">
        <f>SUBSTITUTE(Bestilling!R132&amp;"",",",".")&amp;""</f>
        <v/>
      </c>
      <c r="AJ112" s="28" t="str">
        <f>IF(Bestilling!M132="Ja",1,"")&amp;""</f>
        <v/>
      </c>
      <c r="AK112" s="28"/>
      <c r="AL112" s="28" t="str">
        <f>TRIM(Bestilling!N132&amp;"")&amp;""</f>
        <v/>
      </c>
      <c r="AM112" s="28" t="str">
        <f>IF(ISBLANK(Bestilling!J132),"Kunden kan ikke utlevere mottakers tlf. nr.","")&amp;""</f>
        <v>Kunden kan ikke utlevere mottakers tlf. nr.</v>
      </c>
      <c r="AN112" s="28"/>
    </row>
    <row r="113" spans="1:40" x14ac:dyDescent="0.25">
      <c r="A113" t="b">
        <f>AND(Bestilling!G133&lt;&gt;"",Bestilling!H133="Norge")</f>
        <v>0</v>
      </c>
      <c r="C113" s="28" t="str">
        <f t="shared" si="35"/>
        <v/>
      </c>
      <c r="D113" s="28" t="str">
        <f t="shared" si="36"/>
        <v/>
      </c>
      <c r="E113" s="28" t="str">
        <f t="shared" si="37"/>
        <v/>
      </c>
      <c r="F113" s="28" t="str">
        <f t="shared" si="38"/>
        <v/>
      </c>
      <c r="G113" s="28" t="str">
        <f t="shared" si="39"/>
        <v/>
      </c>
      <c r="H113" s="28"/>
      <c r="I113" s="28" t="str">
        <f t="shared" si="40"/>
        <v/>
      </c>
      <c r="J113" s="28" t="str">
        <f t="shared" si="41"/>
        <v/>
      </c>
      <c r="K113" s="28" t="str">
        <f t="shared" si="42"/>
        <v/>
      </c>
      <c r="L113" s="28" t="str">
        <f t="shared" si="43"/>
        <v/>
      </c>
      <c r="M113" s="28" t="str">
        <f>SUBSTITUTE(IF(ISBLANK(Bestilling!U133),Bestilling!T133,Bestilling!U133)&amp;"",",",".")</f>
        <v/>
      </c>
      <c r="N113" s="28" t="str">
        <f>IF(ISBLANK(Bestilling!C133),Bestilling!D133,Bestilling!C133)&amp;""</f>
        <v/>
      </c>
      <c r="O113" s="28" t="str">
        <f>Bestilling!D133&amp;""</f>
        <v/>
      </c>
      <c r="P113" s="28" t="str">
        <f>Bestilling!E133&amp;""</f>
        <v/>
      </c>
      <c r="Q113" s="28" t="str">
        <f>TEXT(Bestilling!F133,"0000")&amp;""</f>
        <v>0000</v>
      </c>
      <c r="R113" s="28" t="str">
        <f>Bestilling!G133&amp;""</f>
        <v/>
      </c>
      <c r="S113" s="29" t="str">
        <f>TEXT(Bestilling!I133,"dd.mm.åååå")&amp;""</f>
        <v>00.01.1900</v>
      </c>
      <c r="T113" s="28" t="str">
        <f>IF(NOT(ISBLANK(Bestilling!D133)),"FØR KL 15","")</f>
        <v/>
      </c>
      <c r="U113" s="28" t="str">
        <f>Bestilling!J133&amp;""</f>
        <v/>
      </c>
      <c r="V113" s="28" t="str">
        <f>_xlfn.XLOOKUP(Bestilling!K133,tblProdukter[Produkt],tblProdukter[Varenr],"",0)&amp;""</f>
        <v/>
      </c>
      <c r="W113" s="28" t="str">
        <f t="shared" si="31"/>
        <v/>
      </c>
      <c r="X113" s="28"/>
      <c r="Y113" s="28" t="str">
        <f>SUBSTITUTE(Bestilling!L133&amp;"",",",".")</f>
        <v>0</v>
      </c>
      <c r="Z113" s="28" t="str">
        <f>SUBSTITUTE(TEXT(Bestilling!S133*100,"0,00")&amp;"",",",".")</f>
        <v>0.00</v>
      </c>
      <c r="AA113" s="28" t="str">
        <f>_xlfn.XLOOKUP("Kort",tblTilleggsvarerKort[Tilleggsvare],tblTilleggsvarerKort[Varenr],"",0)&amp;""</f>
        <v>111001</v>
      </c>
      <c r="AB113" s="28">
        <f t="shared" si="34"/>
        <v>1</v>
      </c>
      <c r="AC113" s="28" t="str">
        <f>SUBSTITUTE(_xlfn.XLOOKUP("Kort",tblTilleggsvarerKort[Tilleggsvare],tblTilleggsvarerKort[Pris inkl. MVA],"",0,1)&amp;"",",",".")</f>
        <v>20</v>
      </c>
      <c r="AD113" s="28" t="str">
        <f>_xlfn.XLOOKUP(Bestilling!O133,tblTilleggsvarer[Tilleggsvare],tblTilleggsvarer[Varenr],"",0)&amp;""</f>
        <v/>
      </c>
      <c r="AE113" s="28" t="str">
        <f t="shared" si="32"/>
        <v/>
      </c>
      <c r="AF113" s="28" t="str">
        <f>SUBSTITUTE(Bestilling!P133&amp;"",",",".")&amp;""</f>
        <v/>
      </c>
      <c r="AG113" s="28" t="str">
        <f>_xlfn.XLOOKUP(Bestilling!Q133,tblTilleggsvarer[Tilleggsvare],tblTilleggsvarer[Varenr],"",0)&amp;""</f>
        <v/>
      </c>
      <c r="AH113" s="28" t="str">
        <f t="shared" si="33"/>
        <v/>
      </c>
      <c r="AI113" s="28" t="str">
        <f>SUBSTITUTE(Bestilling!R133&amp;"",",",".")&amp;""</f>
        <v/>
      </c>
      <c r="AJ113" s="28" t="str">
        <f>IF(Bestilling!M133="Ja",1,"")&amp;""</f>
        <v/>
      </c>
      <c r="AK113" s="28"/>
      <c r="AL113" s="28" t="str">
        <f>TRIM(Bestilling!N133&amp;"")&amp;""</f>
        <v/>
      </c>
      <c r="AM113" s="28" t="str">
        <f>IF(ISBLANK(Bestilling!J133),"Kunden kan ikke utlevere mottakers tlf. nr.","")&amp;""</f>
        <v>Kunden kan ikke utlevere mottakers tlf. nr.</v>
      </c>
      <c r="AN113" s="28"/>
    </row>
    <row r="114" spans="1:40" x14ac:dyDescent="0.25">
      <c r="A114" t="b">
        <f>AND(Bestilling!G134&lt;&gt;"",Bestilling!H134="Norge")</f>
        <v>0</v>
      </c>
      <c r="C114" s="28" t="str">
        <f t="shared" si="35"/>
        <v/>
      </c>
      <c r="D114" s="28" t="str">
        <f t="shared" si="36"/>
        <v/>
      </c>
      <c r="E114" s="28" t="str">
        <f t="shared" si="37"/>
        <v/>
      </c>
      <c r="F114" s="28" t="str">
        <f t="shared" si="38"/>
        <v/>
      </c>
      <c r="G114" s="28" t="str">
        <f t="shared" si="39"/>
        <v/>
      </c>
      <c r="H114" s="28"/>
      <c r="I114" s="28" t="str">
        <f t="shared" si="40"/>
        <v/>
      </c>
      <c r="J114" s="28" t="str">
        <f t="shared" si="41"/>
        <v/>
      </c>
      <c r="K114" s="28" t="str">
        <f t="shared" si="42"/>
        <v/>
      </c>
      <c r="L114" s="28" t="str">
        <f t="shared" si="43"/>
        <v/>
      </c>
      <c r="M114" s="28" t="str">
        <f>SUBSTITUTE(IF(ISBLANK(Bestilling!U134),Bestilling!T134,Bestilling!U134)&amp;"",",",".")</f>
        <v/>
      </c>
      <c r="N114" s="28" t="str">
        <f>IF(ISBLANK(Bestilling!C134),Bestilling!D134,Bestilling!C134)&amp;""</f>
        <v/>
      </c>
      <c r="O114" s="28" t="str">
        <f>Bestilling!D134&amp;""</f>
        <v/>
      </c>
      <c r="P114" s="28" t="str">
        <f>Bestilling!E134&amp;""</f>
        <v/>
      </c>
      <c r="Q114" s="28" t="str">
        <f>TEXT(Bestilling!F134,"0000")&amp;""</f>
        <v>0000</v>
      </c>
      <c r="R114" s="28" t="str">
        <f>Bestilling!G134&amp;""</f>
        <v/>
      </c>
      <c r="S114" s="29" t="str">
        <f>TEXT(Bestilling!I134,"dd.mm.åååå")&amp;""</f>
        <v>00.01.1900</v>
      </c>
      <c r="T114" s="28" t="str">
        <f>IF(NOT(ISBLANK(Bestilling!D134)),"FØR KL 15","")</f>
        <v/>
      </c>
      <c r="U114" s="28" t="str">
        <f>Bestilling!J134&amp;""</f>
        <v/>
      </c>
      <c r="V114" s="28" t="str">
        <f>_xlfn.XLOOKUP(Bestilling!K134,tblProdukter[Produkt],tblProdukter[Varenr],"",0)&amp;""</f>
        <v/>
      </c>
      <c r="W114" s="28" t="str">
        <f t="shared" si="31"/>
        <v/>
      </c>
      <c r="X114" s="28"/>
      <c r="Y114" s="28" t="str">
        <f>SUBSTITUTE(Bestilling!L134&amp;"",",",".")</f>
        <v>0</v>
      </c>
      <c r="Z114" s="28" t="str">
        <f>SUBSTITUTE(TEXT(Bestilling!S134*100,"0,00")&amp;"",",",".")</f>
        <v>0.00</v>
      </c>
      <c r="AA114" s="28" t="str">
        <f>_xlfn.XLOOKUP("Kort",tblTilleggsvarerKort[Tilleggsvare],tblTilleggsvarerKort[Varenr],"",0)&amp;""</f>
        <v>111001</v>
      </c>
      <c r="AB114" s="28">
        <f t="shared" si="34"/>
        <v>1</v>
      </c>
      <c r="AC114" s="28" t="str">
        <f>SUBSTITUTE(_xlfn.XLOOKUP("Kort",tblTilleggsvarerKort[Tilleggsvare],tblTilleggsvarerKort[Pris inkl. MVA],"",0,1)&amp;"",",",".")</f>
        <v>20</v>
      </c>
      <c r="AD114" s="28" t="str">
        <f>_xlfn.XLOOKUP(Bestilling!O134,tblTilleggsvarer[Tilleggsvare],tblTilleggsvarer[Varenr],"",0)&amp;""</f>
        <v/>
      </c>
      <c r="AE114" s="28" t="str">
        <f t="shared" si="32"/>
        <v/>
      </c>
      <c r="AF114" s="28" t="str">
        <f>SUBSTITUTE(Bestilling!P134&amp;"",",",".")&amp;""</f>
        <v/>
      </c>
      <c r="AG114" s="28" t="str">
        <f>_xlfn.XLOOKUP(Bestilling!Q134,tblTilleggsvarer[Tilleggsvare],tblTilleggsvarer[Varenr],"",0)&amp;""</f>
        <v/>
      </c>
      <c r="AH114" s="28" t="str">
        <f t="shared" si="33"/>
        <v/>
      </c>
      <c r="AI114" s="28" t="str">
        <f>SUBSTITUTE(Bestilling!R134&amp;"",",",".")&amp;""</f>
        <v/>
      </c>
      <c r="AJ114" s="28" t="str">
        <f>IF(Bestilling!M134="Ja",1,"")&amp;""</f>
        <v/>
      </c>
      <c r="AK114" s="28"/>
      <c r="AL114" s="28" t="str">
        <f>TRIM(Bestilling!N134&amp;"")&amp;""</f>
        <v/>
      </c>
      <c r="AM114" s="28" t="str">
        <f>IF(ISBLANK(Bestilling!J134),"Kunden kan ikke utlevere mottakers tlf. nr.","")&amp;""</f>
        <v>Kunden kan ikke utlevere mottakers tlf. nr.</v>
      </c>
      <c r="AN114" s="28"/>
    </row>
    <row r="115" spans="1:40" x14ac:dyDescent="0.25">
      <c r="A115" t="b">
        <f>AND(Bestilling!G135&lt;&gt;"",Bestilling!H135="Norge")</f>
        <v>0</v>
      </c>
      <c r="C115" s="28" t="str">
        <f t="shared" si="35"/>
        <v/>
      </c>
      <c r="D115" s="28" t="str">
        <f t="shared" si="36"/>
        <v/>
      </c>
      <c r="E115" s="28" t="str">
        <f t="shared" si="37"/>
        <v/>
      </c>
      <c r="F115" s="28" t="str">
        <f t="shared" si="38"/>
        <v/>
      </c>
      <c r="G115" s="28" t="str">
        <f t="shared" si="39"/>
        <v/>
      </c>
      <c r="H115" s="28"/>
      <c r="I115" s="28" t="str">
        <f t="shared" si="40"/>
        <v/>
      </c>
      <c r="J115" s="28" t="str">
        <f t="shared" si="41"/>
        <v/>
      </c>
      <c r="K115" s="28" t="str">
        <f t="shared" si="42"/>
        <v/>
      </c>
      <c r="L115" s="28" t="str">
        <f t="shared" si="43"/>
        <v/>
      </c>
      <c r="M115" s="28" t="str">
        <f>SUBSTITUTE(IF(ISBLANK(Bestilling!U135),Bestilling!T135,Bestilling!U135)&amp;"",",",".")</f>
        <v/>
      </c>
      <c r="N115" s="28" t="str">
        <f>IF(ISBLANK(Bestilling!C135),Bestilling!D135,Bestilling!C135)&amp;""</f>
        <v/>
      </c>
      <c r="O115" s="28" t="str">
        <f>Bestilling!D135&amp;""</f>
        <v/>
      </c>
      <c r="P115" s="28" t="str">
        <f>Bestilling!E135&amp;""</f>
        <v/>
      </c>
      <c r="Q115" s="28" t="str">
        <f>TEXT(Bestilling!F135,"0000")&amp;""</f>
        <v>0000</v>
      </c>
      <c r="R115" s="28" t="str">
        <f>Bestilling!G135&amp;""</f>
        <v/>
      </c>
      <c r="S115" s="29" t="str">
        <f>TEXT(Bestilling!I135,"dd.mm.åååå")&amp;""</f>
        <v>00.01.1900</v>
      </c>
      <c r="T115" s="28" t="str">
        <f>IF(NOT(ISBLANK(Bestilling!D135)),"FØR KL 15","")</f>
        <v/>
      </c>
      <c r="U115" s="28" t="str">
        <f>Bestilling!J135&amp;""</f>
        <v/>
      </c>
      <c r="V115" s="28" t="str">
        <f>_xlfn.XLOOKUP(Bestilling!K135,tblProdukter[Produkt],tblProdukter[Varenr],"",0)&amp;""</f>
        <v/>
      </c>
      <c r="W115" s="28" t="str">
        <f t="shared" si="31"/>
        <v/>
      </c>
      <c r="X115" s="28"/>
      <c r="Y115" s="28" t="str">
        <f>SUBSTITUTE(Bestilling!L135&amp;"",",",".")</f>
        <v>0</v>
      </c>
      <c r="Z115" s="28" t="str">
        <f>SUBSTITUTE(TEXT(Bestilling!S135*100,"0,00")&amp;"",",",".")</f>
        <v>0.00</v>
      </c>
      <c r="AA115" s="28" t="str">
        <f>_xlfn.XLOOKUP("Kort",tblTilleggsvarerKort[Tilleggsvare],tblTilleggsvarerKort[Varenr],"",0)&amp;""</f>
        <v>111001</v>
      </c>
      <c r="AB115" s="28">
        <f t="shared" si="34"/>
        <v>1</v>
      </c>
      <c r="AC115" s="28" t="str">
        <f>SUBSTITUTE(_xlfn.XLOOKUP("Kort",tblTilleggsvarerKort[Tilleggsvare],tblTilleggsvarerKort[Pris inkl. MVA],"",0,1)&amp;"",",",".")</f>
        <v>20</v>
      </c>
      <c r="AD115" s="28" t="str">
        <f>_xlfn.XLOOKUP(Bestilling!O135,tblTilleggsvarer[Tilleggsvare],tblTilleggsvarer[Varenr],"",0)&amp;""</f>
        <v/>
      </c>
      <c r="AE115" s="28" t="str">
        <f t="shared" si="32"/>
        <v/>
      </c>
      <c r="AF115" s="28" t="str">
        <f>SUBSTITUTE(Bestilling!P135&amp;"",",",".")&amp;""</f>
        <v/>
      </c>
      <c r="AG115" s="28" t="str">
        <f>_xlfn.XLOOKUP(Bestilling!Q135,tblTilleggsvarer[Tilleggsvare],tblTilleggsvarer[Varenr],"",0)&amp;""</f>
        <v/>
      </c>
      <c r="AH115" s="28" t="str">
        <f t="shared" si="33"/>
        <v/>
      </c>
      <c r="AI115" s="28" t="str">
        <f>SUBSTITUTE(Bestilling!R135&amp;"",",",".")&amp;""</f>
        <v/>
      </c>
      <c r="AJ115" s="28" t="str">
        <f>IF(Bestilling!M135="Ja",1,"")&amp;""</f>
        <v/>
      </c>
      <c r="AK115" s="28"/>
      <c r="AL115" s="28" t="str">
        <f>TRIM(Bestilling!N135&amp;"")&amp;""</f>
        <v/>
      </c>
      <c r="AM115" s="28" t="str">
        <f>IF(ISBLANK(Bestilling!J135),"Kunden kan ikke utlevere mottakers tlf. nr.","")&amp;""</f>
        <v>Kunden kan ikke utlevere mottakers tlf. nr.</v>
      </c>
      <c r="AN115" s="28"/>
    </row>
    <row r="116" spans="1:40" x14ac:dyDescent="0.25">
      <c r="A116" t="b">
        <f>AND(Bestilling!G136&lt;&gt;"",Bestilling!H136="Norge")</f>
        <v>0</v>
      </c>
      <c r="C116" s="28" t="str">
        <f t="shared" si="35"/>
        <v/>
      </c>
      <c r="D116" s="28" t="str">
        <f t="shared" si="36"/>
        <v/>
      </c>
      <c r="E116" s="28" t="str">
        <f t="shared" si="37"/>
        <v/>
      </c>
      <c r="F116" s="28" t="str">
        <f t="shared" si="38"/>
        <v/>
      </c>
      <c r="G116" s="28" t="str">
        <f t="shared" si="39"/>
        <v/>
      </c>
      <c r="H116" s="28"/>
      <c r="I116" s="28" t="str">
        <f t="shared" si="40"/>
        <v/>
      </c>
      <c r="J116" s="28" t="str">
        <f t="shared" si="41"/>
        <v/>
      </c>
      <c r="K116" s="28" t="str">
        <f t="shared" si="42"/>
        <v/>
      </c>
      <c r="L116" s="28" t="str">
        <f t="shared" si="43"/>
        <v/>
      </c>
      <c r="M116" s="28" t="str">
        <f>SUBSTITUTE(IF(ISBLANK(Bestilling!U136),Bestilling!T136,Bestilling!U136)&amp;"",",",".")</f>
        <v/>
      </c>
      <c r="N116" s="28" t="str">
        <f>IF(ISBLANK(Bestilling!C136),Bestilling!D136,Bestilling!C136)&amp;""</f>
        <v/>
      </c>
      <c r="O116" s="28" t="str">
        <f>Bestilling!D136&amp;""</f>
        <v/>
      </c>
      <c r="P116" s="28" t="str">
        <f>Bestilling!E136&amp;""</f>
        <v/>
      </c>
      <c r="Q116" s="28" t="str">
        <f>TEXT(Bestilling!F136,"0000")&amp;""</f>
        <v>0000</v>
      </c>
      <c r="R116" s="28" t="str">
        <f>Bestilling!G136&amp;""</f>
        <v/>
      </c>
      <c r="S116" s="29" t="str">
        <f>TEXT(Bestilling!I136,"dd.mm.åååå")&amp;""</f>
        <v>00.01.1900</v>
      </c>
      <c r="T116" s="28" t="str">
        <f>IF(NOT(ISBLANK(Bestilling!D136)),"FØR KL 15","")</f>
        <v/>
      </c>
      <c r="U116" s="28" t="str">
        <f>Bestilling!J136&amp;""</f>
        <v/>
      </c>
      <c r="V116" s="28" t="str">
        <f>_xlfn.XLOOKUP(Bestilling!K136,tblProdukter[Produkt],tblProdukter[Varenr],"",0)&amp;""</f>
        <v/>
      </c>
      <c r="W116" s="28" t="str">
        <f t="shared" si="31"/>
        <v/>
      </c>
      <c r="X116" s="28"/>
      <c r="Y116" s="28" t="str">
        <f>SUBSTITUTE(Bestilling!L136&amp;"",",",".")</f>
        <v>0</v>
      </c>
      <c r="Z116" s="28" t="str">
        <f>SUBSTITUTE(TEXT(Bestilling!S136*100,"0,00")&amp;"",",",".")</f>
        <v>0.00</v>
      </c>
      <c r="AA116" s="28" t="str">
        <f>_xlfn.XLOOKUP("Kort",tblTilleggsvarerKort[Tilleggsvare],tblTilleggsvarerKort[Varenr],"",0)&amp;""</f>
        <v>111001</v>
      </c>
      <c r="AB116" s="28">
        <f t="shared" si="34"/>
        <v>1</v>
      </c>
      <c r="AC116" s="28" t="str">
        <f>SUBSTITUTE(_xlfn.XLOOKUP("Kort",tblTilleggsvarerKort[Tilleggsvare],tblTilleggsvarerKort[Pris inkl. MVA],"",0,1)&amp;"",",",".")</f>
        <v>20</v>
      </c>
      <c r="AD116" s="28" t="str">
        <f>_xlfn.XLOOKUP(Bestilling!O136,tblTilleggsvarer[Tilleggsvare],tblTilleggsvarer[Varenr],"",0)&amp;""</f>
        <v/>
      </c>
      <c r="AE116" s="28" t="str">
        <f t="shared" si="32"/>
        <v/>
      </c>
      <c r="AF116" s="28" t="str">
        <f>SUBSTITUTE(Bestilling!P136&amp;"",",",".")&amp;""</f>
        <v/>
      </c>
      <c r="AG116" s="28" t="str">
        <f>_xlfn.XLOOKUP(Bestilling!Q136,tblTilleggsvarer[Tilleggsvare],tblTilleggsvarer[Varenr],"",0)&amp;""</f>
        <v/>
      </c>
      <c r="AH116" s="28" t="str">
        <f t="shared" si="33"/>
        <v/>
      </c>
      <c r="AI116" s="28" t="str">
        <f>SUBSTITUTE(Bestilling!R136&amp;"",",",".")&amp;""</f>
        <v/>
      </c>
      <c r="AJ116" s="28" t="str">
        <f>IF(Bestilling!M136="Ja",1,"")&amp;""</f>
        <v/>
      </c>
      <c r="AK116" s="28"/>
      <c r="AL116" s="28" t="str">
        <f>TRIM(Bestilling!N136&amp;"")&amp;""</f>
        <v/>
      </c>
      <c r="AM116" s="28" t="str">
        <f>IF(ISBLANK(Bestilling!J136),"Kunden kan ikke utlevere mottakers tlf. nr.","")&amp;""</f>
        <v>Kunden kan ikke utlevere mottakers tlf. nr.</v>
      </c>
      <c r="AN116" s="28"/>
    </row>
    <row r="117" spans="1:40" x14ac:dyDescent="0.25">
      <c r="A117" t="b">
        <f>AND(Bestilling!G137&lt;&gt;"",Bestilling!H137="Norge")</f>
        <v>0</v>
      </c>
      <c r="C117" s="28" t="str">
        <f t="shared" si="35"/>
        <v/>
      </c>
      <c r="D117" s="28" t="str">
        <f t="shared" si="36"/>
        <v/>
      </c>
      <c r="E117" s="28" t="str">
        <f t="shared" si="37"/>
        <v/>
      </c>
      <c r="F117" s="28" t="str">
        <f t="shared" si="38"/>
        <v/>
      </c>
      <c r="G117" s="28" t="str">
        <f t="shared" si="39"/>
        <v/>
      </c>
      <c r="H117" s="28"/>
      <c r="I117" s="28" t="str">
        <f t="shared" si="40"/>
        <v/>
      </c>
      <c r="J117" s="28" t="str">
        <f t="shared" si="41"/>
        <v/>
      </c>
      <c r="K117" s="28" t="str">
        <f t="shared" si="42"/>
        <v/>
      </c>
      <c r="L117" s="28" t="str">
        <f t="shared" si="43"/>
        <v/>
      </c>
      <c r="M117" s="28" t="str">
        <f>SUBSTITUTE(IF(ISBLANK(Bestilling!U137),Bestilling!T137,Bestilling!U137)&amp;"",",",".")</f>
        <v/>
      </c>
      <c r="N117" s="28" t="str">
        <f>IF(ISBLANK(Bestilling!C137),Bestilling!D137,Bestilling!C137)&amp;""</f>
        <v/>
      </c>
      <c r="O117" s="28" t="str">
        <f>Bestilling!D137&amp;""</f>
        <v/>
      </c>
      <c r="P117" s="28" t="str">
        <f>Bestilling!E137&amp;""</f>
        <v/>
      </c>
      <c r="Q117" s="28" t="str">
        <f>TEXT(Bestilling!F137,"0000")&amp;""</f>
        <v>0000</v>
      </c>
      <c r="R117" s="28" t="str">
        <f>Bestilling!G137&amp;""</f>
        <v/>
      </c>
      <c r="S117" s="29" t="str">
        <f>TEXT(Bestilling!I137,"dd.mm.åååå")&amp;""</f>
        <v>00.01.1900</v>
      </c>
      <c r="T117" s="28" t="str">
        <f>IF(NOT(ISBLANK(Bestilling!D137)),"FØR KL 15","")</f>
        <v/>
      </c>
      <c r="U117" s="28" t="str">
        <f>Bestilling!J137&amp;""</f>
        <v/>
      </c>
      <c r="V117" s="28" t="str">
        <f>_xlfn.XLOOKUP(Bestilling!K137,tblProdukter[Produkt],tblProdukter[Varenr],"",0)&amp;""</f>
        <v/>
      </c>
      <c r="W117" s="28" t="str">
        <f t="shared" si="31"/>
        <v/>
      </c>
      <c r="X117" s="28"/>
      <c r="Y117" s="28" t="str">
        <f>SUBSTITUTE(Bestilling!L137&amp;"",",",".")</f>
        <v>0</v>
      </c>
      <c r="Z117" s="28" t="str">
        <f>SUBSTITUTE(TEXT(Bestilling!S137*100,"0,00")&amp;"",",",".")</f>
        <v>0.00</v>
      </c>
      <c r="AA117" s="28" t="str">
        <f>_xlfn.XLOOKUP("Kort",tblTilleggsvarerKort[Tilleggsvare],tblTilleggsvarerKort[Varenr],"",0)&amp;""</f>
        <v>111001</v>
      </c>
      <c r="AB117" s="28">
        <f t="shared" si="34"/>
        <v>1</v>
      </c>
      <c r="AC117" s="28" t="str">
        <f>SUBSTITUTE(_xlfn.XLOOKUP("Kort",tblTilleggsvarerKort[Tilleggsvare],tblTilleggsvarerKort[Pris inkl. MVA],"",0,1)&amp;"",",",".")</f>
        <v>20</v>
      </c>
      <c r="AD117" s="28" t="str">
        <f>_xlfn.XLOOKUP(Bestilling!O137,tblTilleggsvarer[Tilleggsvare],tblTilleggsvarer[Varenr],"",0)&amp;""</f>
        <v/>
      </c>
      <c r="AE117" s="28" t="str">
        <f t="shared" si="32"/>
        <v/>
      </c>
      <c r="AF117" s="28" t="str">
        <f>SUBSTITUTE(Bestilling!P137&amp;"",",",".")&amp;""</f>
        <v/>
      </c>
      <c r="AG117" s="28" t="str">
        <f>_xlfn.XLOOKUP(Bestilling!Q137,tblTilleggsvarer[Tilleggsvare],tblTilleggsvarer[Varenr],"",0)&amp;""</f>
        <v/>
      </c>
      <c r="AH117" s="28" t="str">
        <f t="shared" si="33"/>
        <v/>
      </c>
      <c r="AI117" s="28" t="str">
        <f>SUBSTITUTE(Bestilling!R137&amp;"",",",".")&amp;""</f>
        <v/>
      </c>
      <c r="AJ117" s="28" t="str">
        <f>IF(Bestilling!M137="Ja",1,"")&amp;""</f>
        <v/>
      </c>
      <c r="AK117" s="28"/>
      <c r="AL117" s="28" t="str">
        <f>TRIM(Bestilling!N137&amp;"")&amp;""</f>
        <v/>
      </c>
      <c r="AM117" s="28" t="str">
        <f>IF(ISBLANK(Bestilling!J137),"Kunden kan ikke utlevere mottakers tlf. nr.","")&amp;""</f>
        <v>Kunden kan ikke utlevere mottakers tlf. nr.</v>
      </c>
      <c r="AN117" s="28"/>
    </row>
    <row r="118" spans="1:40" x14ac:dyDescent="0.25">
      <c r="A118" t="b">
        <f>AND(Bestilling!G138&lt;&gt;"",Bestilling!H138="Norge")</f>
        <v>0</v>
      </c>
      <c r="C118" s="28" t="str">
        <f t="shared" si="35"/>
        <v/>
      </c>
      <c r="D118" s="28" t="str">
        <f t="shared" si="36"/>
        <v/>
      </c>
      <c r="E118" s="28" t="str">
        <f t="shared" si="37"/>
        <v/>
      </c>
      <c r="F118" s="28" t="str">
        <f t="shared" si="38"/>
        <v/>
      </c>
      <c r="G118" s="28" t="str">
        <f t="shared" si="39"/>
        <v/>
      </c>
      <c r="H118" s="28"/>
      <c r="I118" s="28" t="str">
        <f t="shared" si="40"/>
        <v/>
      </c>
      <c r="J118" s="28" t="str">
        <f t="shared" si="41"/>
        <v/>
      </c>
      <c r="K118" s="28" t="str">
        <f t="shared" si="42"/>
        <v/>
      </c>
      <c r="L118" s="28" t="str">
        <f t="shared" si="43"/>
        <v/>
      </c>
      <c r="M118" s="28" t="str">
        <f>SUBSTITUTE(IF(ISBLANK(Bestilling!U138),Bestilling!T138,Bestilling!U138)&amp;"",",",".")</f>
        <v/>
      </c>
      <c r="N118" s="28" t="str">
        <f>IF(ISBLANK(Bestilling!C138),Bestilling!D138,Bestilling!C138)&amp;""</f>
        <v/>
      </c>
      <c r="O118" s="28" t="str">
        <f>Bestilling!D138&amp;""</f>
        <v/>
      </c>
      <c r="P118" s="28" t="str">
        <f>Bestilling!E138&amp;""</f>
        <v/>
      </c>
      <c r="Q118" s="28" t="str">
        <f>TEXT(Bestilling!F138,"0000")&amp;""</f>
        <v>0000</v>
      </c>
      <c r="R118" s="28" t="str">
        <f>Bestilling!G138&amp;""</f>
        <v/>
      </c>
      <c r="S118" s="29" t="str">
        <f>TEXT(Bestilling!I138,"dd.mm.åååå")&amp;""</f>
        <v>00.01.1900</v>
      </c>
      <c r="T118" s="28" t="str">
        <f>IF(NOT(ISBLANK(Bestilling!D138)),"FØR KL 15","")</f>
        <v/>
      </c>
      <c r="U118" s="28" t="str">
        <f>Bestilling!J138&amp;""</f>
        <v/>
      </c>
      <c r="V118" s="28" t="str">
        <f>_xlfn.XLOOKUP(Bestilling!K138,tblProdukter[Produkt],tblProdukter[Varenr],"",0)&amp;""</f>
        <v/>
      </c>
      <c r="W118" s="28" t="str">
        <f t="shared" si="31"/>
        <v/>
      </c>
      <c r="X118" s="28"/>
      <c r="Y118" s="28" t="str">
        <f>SUBSTITUTE(Bestilling!L138&amp;"",",",".")</f>
        <v>0</v>
      </c>
      <c r="Z118" s="28" t="str">
        <f>SUBSTITUTE(TEXT(Bestilling!S138*100,"0,00")&amp;"",",",".")</f>
        <v>0.00</v>
      </c>
      <c r="AA118" s="28" t="str">
        <f>_xlfn.XLOOKUP("Kort",tblTilleggsvarerKort[Tilleggsvare],tblTilleggsvarerKort[Varenr],"",0)&amp;""</f>
        <v>111001</v>
      </c>
      <c r="AB118" s="28">
        <f t="shared" si="34"/>
        <v>1</v>
      </c>
      <c r="AC118" s="28" t="str">
        <f>SUBSTITUTE(_xlfn.XLOOKUP("Kort",tblTilleggsvarerKort[Tilleggsvare],tblTilleggsvarerKort[Pris inkl. MVA],"",0,1)&amp;"",",",".")</f>
        <v>20</v>
      </c>
      <c r="AD118" s="28" t="str">
        <f>_xlfn.XLOOKUP(Bestilling!O138,tblTilleggsvarer[Tilleggsvare],tblTilleggsvarer[Varenr],"",0)&amp;""</f>
        <v/>
      </c>
      <c r="AE118" s="28" t="str">
        <f t="shared" si="32"/>
        <v/>
      </c>
      <c r="AF118" s="28" t="str">
        <f>SUBSTITUTE(Bestilling!P138&amp;"",",",".")&amp;""</f>
        <v/>
      </c>
      <c r="AG118" s="28" t="str">
        <f>_xlfn.XLOOKUP(Bestilling!Q138,tblTilleggsvarer[Tilleggsvare],tblTilleggsvarer[Varenr],"",0)&amp;""</f>
        <v/>
      </c>
      <c r="AH118" s="28" t="str">
        <f t="shared" si="33"/>
        <v/>
      </c>
      <c r="AI118" s="28" t="str">
        <f>SUBSTITUTE(Bestilling!R138&amp;"",",",".")&amp;""</f>
        <v/>
      </c>
      <c r="AJ118" s="28" t="str">
        <f>IF(Bestilling!M138="Ja",1,"")&amp;""</f>
        <v/>
      </c>
      <c r="AK118" s="28"/>
      <c r="AL118" s="28" t="str">
        <f>TRIM(Bestilling!N138&amp;"")&amp;""</f>
        <v/>
      </c>
      <c r="AM118" s="28" t="str">
        <f>IF(ISBLANK(Bestilling!J138),"Kunden kan ikke utlevere mottakers tlf. nr.","")&amp;""</f>
        <v>Kunden kan ikke utlevere mottakers tlf. nr.</v>
      </c>
      <c r="AN118" s="28"/>
    </row>
    <row r="119" spans="1:40" x14ac:dyDescent="0.25">
      <c r="A119" t="b">
        <f>AND(Bestilling!G139&lt;&gt;"",Bestilling!H139="Norge")</f>
        <v>0</v>
      </c>
      <c r="C119" s="28" t="str">
        <f t="shared" si="35"/>
        <v/>
      </c>
      <c r="D119" s="28" t="str">
        <f t="shared" si="36"/>
        <v/>
      </c>
      <c r="E119" s="28" t="str">
        <f t="shared" si="37"/>
        <v/>
      </c>
      <c r="F119" s="28" t="str">
        <f t="shared" si="38"/>
        <v/>
      </c>
      <c r="G119" s="28" t="str">
        <f t="shared" si="39"/>
        <v/>
      </c>
      <c r="H119" s="28"/>
      <c r="I119" s="28" t="str">
        <f t="shared" si="40"/>
        <v/>
      </c>
      <c r="J119" s="28" t="str">
        <f t="shared" si="41"/>
        <v/>
      </c>
      <c r="K119" s="28" t="str">
        <f t="shared" si="42"/>
        <v/>
      </c>
      <c r="L119" s="28" t="str">
        <f t="shared" si="43"/>
        <v/>
      </c>
      <c r="M119" s="28" t="str">
        <f>SUBSTITUTE(IF(ISBLANK(Bestilling!U139),Bestilling!T139,Bestilling!U139)&amp;"",",",".")</f>
        <v/>
      </c>
      <c r="N119" s="28" t="str">
        <f>IF(ISBLANK(Bestilling!C139),Bestilling!D139,Bestilling!C139)&amp;""</f>
        <v/>
      </c>
      <c r="O119" s="28" t="str">
        <f>Bestilling!D139&amp;""</f>
        <v/>
      </c>
      <c r="P119" s="28" t="str">
        <f>Bestilling!E139&amp;""</f>
        <v/>
      </c>
      <c r="Q119" s="28" t="str">
        <f>TEXT(Bestilling!F139,"0000")&amp;""</f>
        <v>0000</v>
      </c>
      <c r="R119" s="28" t="str">
        <f>Bestilling!G139&amp;""</f>
        <v/>
      </c>
      <c r="S119" s="29" t="str">
        <f>TEXT(Bestilling!I139,"dd.mm.åååå")&amp;""</f>
        <v>00.01.1900</v>
      </c>
      <c r="T119" s="28" t="str">
        <f>IF(NOT(ISBLANK(Bestilling!D139)),"FØR KL 15","")</f>
        <v/>
      </c>
      <c r="U119" s="28" t="str">
        <f>Bestilling!J139&amp;""</f>
        <v/>
      </c>
      <c r="V119" s="28" t="str">
        <f>_xlfn.XLOOKUP(Bestilling!K139,tblProdukter[Produkt],tblProdukter[Varenr],"",0)&amp;""</f>
        <v/>
      </c>
      <c r="W119" s="28" t="str">
        <f t="shared" si="31"/>
        <v/>
      </c>
      <c r="X119" s="28"/>
      <c r="Y119" s="28" t="str">
        <f>SUBSTITUTE(Bestilling!L139&amp;"",",",".")</f>
        <v>0</v>
      </c>
      <c r="Z119" s="28" t="str">
        <f>SUBSTITUTE(TEXT(Bestilling!S139*100,"0,00")&amp;"",",",".")</f>
        <v>0.00</v>
      </c>
      <c r="AA119" s="28" t="str">
        <f>_xlfn.XLOOKUP("Kort",tblTilleggsvarerKort[Tilleggsvare],tblTilleggsvarerKort[Varenr],"",0)&amp;""</f>
        <v>111001</v>
      </c>
      <c r="AB119" s="28">
        <f t="shared" si="34"/>
        <v>1</v>
      </c>
      <c r="AC119" s="28" t="str">
        <f>SUBSTITUTE(_xlfn.XLOOKUP("Kort",tblTilleggsvarerKort[Tilleggsvare],tblTilleggsvarerKort[Pris inkl. MVA],"",0,1)&amp;"",",",".")</f>
        <v>20</v>
      </c>
      <c r="AD119" s="28" t="str">
        <f>_xlfn.XLOOKUP(Bestilling!O139,tblTilleggsvarer[Tilleggsvare],tblTilleggsvarer[Varenr],"",0)&amp;""</f>
        <v/>
      </c>
      <c r="AE119" s="28" t="str">
        <f t="shared" si="32"/>
        <v/>
      </c>
      <c r="AF119" s="28" t="str">
        <f>SUBSTITUTE(Bestilling!P139&amp;"",",",".")&amp;""</f>
        <v/>
      </c>
      <c r="AG119" s="28" t="str">
        <f>_xlfn.XLOOKUP(Bestilling!Q139,tblTilleggsvarer[Tilleggsvare],tblTilleggsvarer[Varenr],"",0)&amp;""</f>
        <v/>
      </c>
      <c r="AH119" s="28" t="str">
        <f t="shared" si="33"/>
        <v/>
      </c>
      <c r="AI119" s="28" t="str">
        <f>SUBSTITUTE(Bestilling!R139&amp;"",",",".")&amp;""</f>
        <v/>
      </c>
      <c r="AJ119" s="28" t="str">
        <f>IF(Bestilling!M139="Ja",1,"")&amp;""</f>
        <v/>
      </c>
      <c r="AK119" s="28"/>
      <c r="AL119" s="28" t="str">
        <f>TRIM(Bestilling!N139&amp;"")&amp;""</f>
        <v/>
      </c>
      <c r="AM119" s="28" t="str">
        <f>IF(ISBLANK(Bestilling!J139),"Kunden kan ikke utlevere mottakers tlf. nr.","")&amp;""</f>
        <v>Kunden kan ikke utlevere mottakers tlf. nr.</v>
      </c>
      <c r="AN119" s="28"/>
    </row>
    <row r="120" spans="1:40" x14ac:dyDescent="0.25">
      <c r="A120" t="b">
        <f>AND(Bestilling!G140&lt;&gt;"",Bestilling!H140="Norge")</f>
        <v>0</v>
      </c>
      <c r="C120" s="28" t="str">
        <f t="shared" si="35"/>
        <v/>
      </c>
      <c r="D120" s="28" t="str">
        <f t="shared" si="36"/>
        <v/>
      </c>
      <c r="E120" s="28" t="str">
        <f t="shared" si="37"/>
        <v/>
      </c>
      <c r="F120" s="28" t="str">
        <f t="shared" si="38"/>
        <v/>
      </c>
      <c r="G120" s="28" t="str">
        <f t="shared" si="39"/>
        <v/>
      </c>
      <c r="H120" s="28"/>
      <c r="I120" s="28" t="str">
        <f t="shared" si="40"/>
        <v/>
      </c>
      <c r="J120" s="28" t="str">
        <f t="shared" si="41"/>
        <v/>
      </c>
      <c r="K120" s="28" t="str">
        <f t="shared" si="42"/>
        <v/>
      </c>
      <c r="L120" s="28" t="str">
        <f t="shared" si="43"/>
        <v/>
      </c>
      <c r="M120" s="28" t="str">
        <f>SUBSTITUTE(IF(ISBLANK(Bestilling!U140),Bestilling!T140,Bestilling!U140)&amp;"",",",".")</f>
        <v/>
      </c>
      <c r="N120" s="28" t="str">
        <f>IF(ISBLANK(Bestilling!C140),Bestilling!D140,Bestilling!C140)&amp;""</f>
        <v/>
      </c>
      <c r="O120" s="28" t="str">
        <f>Bestilling!D140&amp;""</f>
        <v/>
      </c>
      <c r="P120" s="28" t="str">
        <f>Bestilling!E140&amp;""</f>
        <v/>
      </c>
      <c r="Q120" s="28" t="str">
        <f>TEXT(Bestilling!F140,"0000")&amp;""</f>
        <v>0000</v>
      </c>
      <c r="R120" s="28" t="str">
        <f>Bestilling!G140&amp;""</f>
        <v/>
      </c>
      <c r="S120" s="29" t="str">
        <f>TEXT(Bestilling!I140,"dd.mm.åååå")&amp;""</f>
        <v>00.01.1900</v>
      </c>
      <c r="T120" s="28" t="str">
        <f>IF(NOT(ISBLANK(Bestilling!D140)),"FØR KL 15","")</f>
        <v/>
      </c>
      <c r="U120" s="28" t="str">
        <f>Bestilling!J140&amp;""</f>
        <v/>
      </c>
      <c r="V120" s="28" t="str">
        <f>_xlfn.XLOOKUP(Bestilling!K140,tblProdukter[Produkt],tblProdukter[Varenr],"",0)&amp;""</f>
        <v/>
      </c>
      <c r="W120" s="28" t="str">
        <f t="shared" si="31"/>
        <v/>
      </c>
      <c r="X120" s="28"/>
      <c r="Y120" s="28" t="str">
        <f>SUBSTITUTE(Bestilling!L140&amp;"",",",".")</f>
        <v>0</v>
      </c>
      <c r="Z120" s="28" t="str">
        <f>SUBSTITUTE(TEXT(Bestilling!S140*100,"0,00")&amp;"",",",".")</f>
        <v>0.00</v>
      </c>
      <c r="AA120" s="28" t="str">
        <f>_xlfn.XLOOKUP("Kort",tblTilleggsvarerKort[Tilleggsvare],tblTilleggsvarerKort[Varenr],"",0)&amp;""</f>
        <v>111001</v>
      </c>
      <c r="AB120" s="28">
        <f t="shared" si="34"/>
        <v>1</v>
      </c>
      <c r="AC120" s="28" t="str">
        <f>SUBSTITUTE(_xlfn.XLOOKUP("Kort",tblTilleggsvarerKort[Tilleggsvare],tblTilleggsvarerKort[Pris inkl. MVA],"",0,1)&amp;"",",",".")</f>
        <v>20</v>
      </c>
      <c r="AD120" s="28" t="str">
        <f>_xlfn.XLOOKUP(Bestilling!O140,tblTilleggsvarer[Tilleggsvare],tblTilleggsvarer[Varenr],"",0)&amp;""</f>
        <v/>
      </c>
      <c r="AE120" s="28" t="str">
        <f t="shared" si="32"/>
        <v/>
      </c>
      <c r="AF120" s="28" t="str">
        <f>SUBSTITUTE(Bestilling!P140&amp;"",",",".")&amp;""</f>
        <v/>
      </c>
      <c r="AG120" s="28" t="str">
        <f>_xlfn.XLOOKUP(Bestilling!Q140,tblTilleggsvarer[Tilleggsvare],tblTilleggsvarer[Varenr],"",0)&amp;""</f>
        <v/>
      </c>
      <c r="AH120" s="28" t="str">
        <f t="shared" si="33"/>
        <v/>
      </c>
      <c r="AI120" s="28" t="str">
        <f>SUBSTITUTE(Bestilling!R140&amp;"",",",".")&amp;""</f>
        <v/>
      </c>
      <c r="AJ120" s="28" t="str">
        <f>IF(Bestilling!M140="Ja",1,"")&amp;""</f>
        <v/>
      </c>
      <c r="AK120" s="28"/>
      <c r="AL120" s="28" t="str">
        <f>TRIM(Bestilling!N140&amp;"")&amp;""</f>
        <v/>
      </c>
      <c r="AM120" s="28" t="str">
        <f>IF(ISBLANK(Bestilling!J140),"Kunden kan ikke utlevere mottakers tlf. nr.","")&amp;""</f>
        <v>Kunden kan ikke utlevere mottakers tlf. nr.</v>
      </c>
      <c r="AN120" s="28"/>
    </row>
    <row r="121" spans="1:40" x14ac:dyDescent="0.25">
      <c r="A121" t="b">
        <f>AND(Bestilling!G141&lt;&gt;"",Bestilling!H141="Norge")</f>
        <v>0</v>
      </c>
      <c r="C121" s="28" t="str">
        <f t="shared" si="35"/>
        <v/>
      </c>
      <c r="D121" s="28" t="str">
        <f t="shared" si="36"/>
        <v/>
      </c>
      <c r="E121" s="28" t="str">
        <f t="shared" si="37"/>
        <v/>
      </c>
      <c r="F121" s="28" t="str">
        <f t="shared" si="38"/>
        <v/>
      </c>
      <c r="G121" s="28" t="str">
        <f t="shared" si="39"/>
        <v/>
      </c>
      <c r="H121" s="28"/>
      <c r="I121" s="28" t="str">
        <f t="shared" si="40"/>
        <v/>
      </c>
      <c r="J121" s="28" t="str">
        <f t="shared" si="41"/>
        <v/>
      </c>
      <c r="K121" s="28" t="str">
        <f t="shared" si="42"/>
        <v/>
      </c>
      <c r="L121" s="28" t="str">
        <f t="shared" si="43"/>
        <v/>
      </c>
      <c r="M121" s="28" t="str">
        <f>SUBSTITUTE(IF(ISBLANK(Bestilling!U141),Bestilling!T141,Bestilling!U141)&amp;"",",",".")</f>
        <v/>
      </c>
      <c r="N121" s="28" t="str">
        <f>IF(ISBLANK(Bestilling!C141),Bestilling!D141,Bestilling!C141)&amp;""</f>
        <v/>
      </c>
      <c r="O121" s="28" t="str">
        <f>Bestilling!D141&amp;""</f>
        <v/>
      </c>
      <c r="P121" s="28" t="str">
        <f>Bestilling!E141&amp;""</f>
        <v/>
      </c>
      <c r="Q121" s="28" t="str">
        <f>TEXT(Bestilling!F141,"0000")&amp;""</f>
        <v>0000</v>
      </c>
      <c r="R121" s="28" t="str">
        <f>Bestilling!G141&amp;""</f>
        <v/>
      </c>
      <c r="S121" s="29" t="str">
        <f>TEXT(Bestilling!I141,"dd.mm.åååå")&amp;""</f>
        <v>00.01.1900</v>
      </c>
      <c r="T121" s="28" t="str">
        <f>IF(NOT(ISBLANK(Bestilling!D141)),"FØR KL 15","")</f>
        <v/>
      </c>
      <c r="U121" s="28" t="str">
        <f>Bestilling!J141&amp;""</f>
        <v/>
      </c>
      <c r="V121" s="28" t="str">
        <f>_xlfn.XLOOKUP(Bestilling!K141,tblProdukter[Produkt],tblProdukter[Varenr],"",0)&amp;""</f>
        <v/>
      </c>
      <c r="W121" s="28" t="str">
        <f t="shared" si="31"/>
        <v/>
      </c>
      <c r="X121" s="28"/>
      <c r="Y121" s="28" t="str">
        <f>SUBSTITUTE(Bestilling!L141&amp;"",",",".")</f>
        <v>0</v>
      </c>
      <c r="Z121" s="28" t="str">
        <f>SUBSTITUTE(TEXT(Bestilling!S141*100,"0,00")&amp;"",",",".")</f>
        <v>0.00</v>
      </c>
      <c r="AA121" s="28" t="str">
        <f>_xlfn.XLOOKUP("Kort",tblTilleggsvarerKort[Tilleggsvare],tblTilleggsvarerKort[Varenr],"",0)&amp;""</f>
        <v>111001</v>
      </c>
      <c r="AB121" s="28">
        <f t="shared" si="34"/>
        <v>1</v>
      </c>
      <c r="AC121" s="28" t="str">
        <f>SUBSTITUTE(_xlfn.XLOOKUP("Kort",tblTilleggsvarerKort[Tilleggsvare],tblTilleggsvarerKort[Pris inkl. MVA],"",0,1)&amp;"",",",".")</f>
        <v>20</v>
      </c>
      <c r="AD121" s="28" t="str">
        <f>_xlfn.XLOOKUP(Bestilling!O141,tblTilleggsvarer[Tilleggsvare],tblTilleggsvarer[Varenr],"",0)&amp;""</f>
        <v/>
      </c>
      <c r="AE121" s="28" t="str">
        <f t="shared" si="32"/>
        <v/>
      </c>
      <c r="AF121" s="28" t="str">
        <f>SUBSTITUTE(Bestilling!P141&amp;"",",",".")&amp;""</f>
        <v/>
      </c>
      <c r="AG121" s="28" t="str">
        <f>_xlfn.XLOOKUP(Bestilling!Q141,tblTilleggsvarer[Tilleggsvare],tblTilleggsvarer[Varenr],"",0)&amp;""</f>
        <v/>
      </c>
      <c r="AH121" s="28" t="str">
        <f t="shared" si="33"/>
        <v/>
      </c>
      <c r="AI121" s="28" t="str">
        <f>SUBSTITUTE(Bestilling!R141&amp;"",",",".")&amp;""</f>
        <v/>
      </c>
      <c r="AJ121" s="28" t="str">
        <f>IF(Bestilling!M141="Ja",1,"")&amp;""</f>
        <v/>
      </c>
      <c r="AK121" s="28"/>
      <c r="AL121" s="28" t="str">
        <f>TRIM(Bestilling!N141&amp;"")&amp;""</f>
        <v/>
      </c>
      <c r="AM121" s="28" t="str">
        <f>IF(ISBLANK(Bestilling!J141),"Kunden kan ikke utlevere mottakers tlf. nr.","")&amp;""</f>
        <v>Kunden kan ikke utlevere mottakers tlf. nr.</v>
      </c>
      <c r="AN121" s="28"/>
    </row>
    <row r="122" spans="1:40" x14ac:dyDescent="0.25">
      <c r="A122" t="b">
        <f>AND(Bestilling!G142&lt;&gt;"",Bestilling!H142="Norge")</f>
        <v>0</v>
      </c>
      <c r="C122" s="28" t="str">
        <f t="shared" si="35"/>
        <v/>
      </c>
      <c r="D122" s="28" t="str">
        <f t="shared" si="36"/>
        <v/>
      </c>
      <c r="E122" s="28" t="str">
        <f t="shared" si="37"/>
        <v/>
      </c>
      <c r="F122" s="28" t="str">
        <f t="shared" si="38"/>
        <v/>
      </c>
      <c r="G122" s="28" t="str">
        <f t="shared" si="39"/>
        <v/>
      </c>
      <c r="H122" s="28"/>
      <c r="I122" s="28" t="str">
        <f t="shared" si="40"/>
        <v/>
      </c>
      <c r="J122" s="28" t="str">
        <f t="shared" si="41"/>
        <v/>
      </c>
      <c r="K122" s="28" t="str">
        <f t="shared" si="42"/>
        <v/>
      </c>
      <c r="L122" s="28" t="str">
        <f t="shared" si="43"/>
        <v/>
      </c>
      <c r="M122" s="28" t="str">
        <f>SUBSTITUTE(IF(ISBLANK(Bestilling!U142),Bestilling!T142,Bestilling!U142)&amp;"",",",".")</f>
        <v/>
      </c>
      <c r="N122" s="28" t="str">
        <f>IF(ISBLANK(Bestilling!C142),Bestilling!D142,Bestilling!C142)&amp;""</f>
        <v/>
      </c>
      <c r="O122" s="28" t="str">
        <f>Bestilling!D142&amp;""</f>
        <v/>
      </c>
      <c r="P122" s="28" t="str">
        <f>Bestilling!E142&amp;""</f>
        <v/>
      </c>
      <c r="Q122" s="28" t="str">
        <f>TEXT(Bestilling!F142,"0000")&amp;""</f>
        <v>0000</v>
      </c>
      <c r="R122" s="28" t="str">
        <f>Bestilling!G142&amp;""</f>
        <v/>
      </c>
      <c r="S122" s="29" t="str">
        <f>TEXT(Bestilling!I142,"dd.mm.åååå")&amp;""</f>
        <v>00.01.1900</v>
      </c>
      <c r="T122" s="28" t="str">
        <f>IF(NOT(ISBLANK(Bestilling!D142)),"FØR KL 15","")</f>
        <v/>
      </c>
      <c r="U122" s="28" t="str">
        <f>Bestilling!J142&amp;""</f>
        <v/>
      </c>
      <c r="V122" s="28" t="str">
        <f>_xlfn.XLOOKUP(Bestilling!K142,tblProdukter[Produkt],tblProdukter[Varenr],"",0)&amp;""</f>
        <v/>
      </c>
      <c r="W122" s="28" t="str">
        <f t="shared" si="31"/>
        <v/>
      </c>
      <c r="X122" s="28"/>
      <c r="Y122" s="28" t="str">
        <f>SUBSTITUTE(Bestilling!L142&amp;"",",",".")</f>
        <v>0</v>
      </c>
      <c r="Z122" s="28" t="str">
        <f>SUBSTITUTE(TEXT(Bestilling!S142*100,"0,00")&amp;"",",",".")</f>
        <v>0.00</v>
      </c>
      <c r="AA122" s="28" t="str">
        <f>_xlfn.XLOOKUP("Kort",tblTilleggsvarerKort[Tilleggsvare],tblTilleggsvarerKort[Varenr],"",0)&amp;""</f>
        <v>111001</v>
      </c>
      <c r="AB122" s="28">
        <f t="shared" si="34"/>
        <v>1</v>
      </c>
      <c r="AC122" s="28" t="str">
        <f>SUBSTITUTE(_xlfn.XLOOKUP("Kort",tblTilleggsvarerKort[Tilleggsvare],tblTilleggsvarerKort[Pris inkl. MVA],"",0,1)&amp;"",",",".")</f>
        <v>20</v>
      </c>
      <c r="AD122" s="28" t="str">
        <f>_xlfn.XLOOKUP(Bestilling!O142,tblTilleggsvarer[Tilleggsvare],tblTilleggsvarer[Varenr],"",0)&amp;""</f>
        <v/>
      </c>
      <c r="AE122" s="28" t="str">
        <f t="shared" si="32"/>
        <v/>
      </c>
      <c r="AF122" s="28" t="str">
        <f>SUBSTITUTE(Bestilling!P142&amp;"",",",".")&amp;""</f>
        <v/>
      </c>
      <c r="AG122" s="28" t="str">
        <f>_xlfn.XLOOKUP(Bestilling!Q142,tblTilleggsvarer[Tilleggsvare],tblTilleggsvarer[Varenr],"",0)&amp;""</f>
        <v/>
      </c>
      <c r="AH122" s="28" t="str">
        <f t="shared" si="33"/>
        <v/>
      </c>
      <c r="AI122" s="28" t="str">
        <f>SUBSTITUTE(Bestilling!R142&amp;"",",",".")&amp;""</f>
        <v/>
      </c>
      <c r="AJ122" s="28" t="str">
        <f>IF(Bestilling!M142="Ja",1,"")&amp;""</f>
        <v/>
      </c>
      <c r="AK122" s="28"/>
      <c r="AL122" s="28" t="str">
        <f>TRIM(Bestilling!N142&amp;"")&amp;""</f>
        <v/>
      </c>
      <c r="AM122" s="28" t="str">
        <f>IF(ISBLANK(Bestilling!J142),"Kunden kan ikke utlevere mottakers tlf. nr.","")&amp;""</f>
        <v>Kunden kan ikke utlevere mottakers tlf. nr.</v>
      </c>
      <c r="AN122" s="28"/>
    </row>
    <row r="123" spans="1:40" x14ac:dyDescent="0.25">
      <c r="A123" t="b">
        <f>AND(Bestilling!G143&lt;&gt;"",Bestilling!H143="Norge")</f>
        <v>0</v>
      </c>
      <c r="C123" s="28" t="str">
        <f t="shared" si="35"/>
        <v/>
      </c>
      <c r="D123" s="28" t="str">
        <f t="shared" si="36"/>
        <v/>
      </c>
      <c r="E123" s="28" t="str">
        <f t="shared" si="37"/>
        <v/>
      </c>
      <c r="F123" s="28" t="str">
        <f t="shared" si="38"/>
        <v/>
      </c>
      <c r="G123" s="28" t="str">
        <f t="shared" si="39"/>
        <v/>
      </c>
      <c r="H123" s="28"/>
      <c r="I123" s="28" t="str">
        <f t="shared" si="40"/>
        <v/>
      </c>
      <c r="J123" s="28" t="str">
        <f t="shared" si="41"/>
        <v/>
      </c>
      <c r="K123" s="28" t="str">
        <f t="shared" si="42"/>
        <v/>
      </c>
      <c r="L123" s="28" t="str">
        <f t="shared" si="43"/>
        <v/>
      </c>
      <c r="M123" s="28" t="str">
        <f>SUBSTITUTE(IF(ISBLANK(Bestilling!U143),Bestilling!T143,Bestilling!U143)&amp;"",",",".")</f>
        <v/>
      </c>
      <c r="N123" s="28" t="str">
        <f>IF(ISBLANK(Bestilling!C143),Bestilling!D143,Bestilling!C143)&amp;""</f>
        <v/>
      </c>
      <c r="O123" s="28" t="str">
        <f>Bestilling!D143&amp;""</f>
        <v/>
      </c>
      <c r="P123" s="28" t="str">
        <f>Bestilling!E143&amp;""</f>
        <v/>
      </c>
      <c r="Q123" s="28" t="str">
        <f>TEXT(Bestilling!F143,"0000")&amp;""</f>
        <v>0000</v>
      </c>
      <c r="R123" s="28" t="str">
        <f>Bestilling!G143&amp;""</f>
        <v/>
      </c>
      <c r="S123" s="29" t="str">
        <f>TEXT(Bestilling!I143,"dd.mm.åååå")&amp;""</f>
        <v>00.01.1900</v>
      </c>
      <c r="T123" s="28" t="str">
        <f>IF(NOT(ISBLANK(Bestilling!D143)),"FØR KL 15","")</f>
        <v/>
      </c>
      <c r="U123" s="28" t="str">
        <f>Bestilling!J143&amp;""</f>
        <v/>
      </c>
      <c r="V123" s="28" t="str">
        <f>_xlfn.XLOOKUP(Bestilling!K143,tblProdukter[Produkt],tblProdukter[Varenr],"",0)&amp;""</f>
        <v/>
      </c>
      <c r="W123" s="28" t="str">
        <f t="shared" si="31"/>
        <v/>
      </c>
      <c r="X123" s="28"/>
      <c r="Y123" s="28" t="str">
        <f>SUBSTITUTE(Bestilling!L143&amp;"",",",".")</f>
        <v>0</v>
      </c>
      <c r="Z123" s="28" t="str">
        <f>SUBSTITUTE(TEXT(Bestilling!S143*100,"0,00")&amp;"",",",".")</f>
        <v>0.00</v>
      </c>
      <c r="AA123" s="28" t="str">
        <f>_xlfn.XLOOKUP("Kort",tblTilleggsvarerKort[Tilleggsvare],tblTilleggsvarerKort[Varenr],"",0)&amp;""</f>
        <v>111001</v>
      </c>
      <c r="AB123" s="28">
        <f t="shared" si="34"/>
        <v>1</v>
      </c>
      <c r="AC123" s="28" t="str">
        <f>SUBSTITUTE(_xlfn.XLOOKUP("Kort",tblTilleggsvarerKort[Tilleggsvare],tblTilleggsvarerKort[Pris inkl. MVA],"",0,1)&amp;"",",",".")</f>
        <v>20</v>
      </c>
      <c r="AD123" s="28" t="str">
        <f>_xlfn.XLOOKUP(Bestilling!O143,tblTilleggsvarer[Tilleggsvare],tblTilleggsvarer[Varenr],"",0)&amp;""</f>
        <v/>
      </c>
      <c r="AE123" s="28" t="str">
        <f t="shared" si="32"/>
        <v/>
      </c>
      <c r="AF123" s="28" t="str">
        <f>SUBSTITUTE(Bestilling!P143&amp;"",",",".")&amp;""</f>
        <v/>
      </c>
      <c r="AG123" s="28" t="str">
        <f>_xlfn.XLOOKUP(Bestilling!Q143,tblTilleggsvarer[Tilleggsvare],tblTilleggsvarer[Varenr],"",0)&amp;""</f>
        <v/>
      </c>
      <c r="AH123" s="28" t="str">
        <f t="shared" si="33"/>
        <v/>
      </c>
      <c r="AI123" s="28" t="str">
        <f>SUBSTITUTE(Bestilling!R143&amp;"",",",".")&amp;""</f>
        <v/>
      </c>
      <c r="AJ123" s="28" t="str">
        <f>IF(Bestilling!M143="Ja",1,"")&amp;""</f>
        <v/>
      </c>
      <c r="AK123" s="28"/>
      <c r="AL123" s="28" t="str">
        <f>TRIM(Bestilling!N143&amp;"")&amp;""</f>
        <v/>
      </c>
      <c r="AM123" s="28" t="str">
        <f>IF(ISBLANK(Bestilling!J143),"Kunden kan ikke utlevere mottakers tlf. nr.","")&amp;""</f>
        <v>Kunden kan ikke utlevere mottakers tlf. nr.</v>
      </c>
      <c r="AN123" s="28"/>
    </row>
    <row r="124" spans="1:40" x14ac:dyDescent="0.25">
      <c r="A124" t="b">
        <f>AND(Bestilling!G144&lt;&gt;"",Bestilling!H144="Norge")</f>
        <v>0</v>
      </c>
      <c r="C124" s="28" t="str">
        <f t="shared" si="35"/>
        <v/>
      </c>
      <c r="D124" s="28" t="str">
        <f t="shared" si="36"/>
        <v/>
      </c>
      <c r="E124" s="28" t="str">
        <f t="shared" si="37"/>
        <v/>
      </c>
      <c r="F124" s="28" t="str">
        <f t="shared" si="38"/>
        <v/>
      </c>
      <c r="G124" s="28" t="str">
        <f t="shared" si="39"/>
        <v/>
      </c>
      <c r="H124" s="28"/>
      <c r="I124" s="28" t="str">
        <f t="shared" si="40"/>
        <v/>
      </c>
      <c r="J124" s="28" t="str">
        <f t="shared" si="41"/>
        <v/>
      </c>
      <c r="K124" s="28" t="str">
        <f t="shared" si="42"/>
        <v/>
      </c>
      <c r="L124" s="28" t="str">
        <f t="shared" si="43"/>
        <v/>
      </c>
      <c r="M124" s="28" t="str">
        <f>SUBSTITUTE(IF(ISBLANK(Bestilling!U144),Bestilling!T144,Bestilling!U144)&amp;"",",",".")</f>
        <v/>
      </c>
      <c r="N124" s="28" t="str">
        <f>IF(ISBLANK(Bestilling!C144),Bestilling!D144,Bestilling!C144)&amp;""</f>
        <v/>
      </c>
      <c r="O124" s="28" t="str">
        <f>Bestilling!D144&amp;""</f>
        <v/>
      </c>
      <c r="P124" s="28" t="str">
        <f>Bestilling!E144&amp;""</f>
        <v/>
      </c>
      <c r="Q124" s="28" t="str">
        <f>TEXT(Bestilling!F144,"0000")&amp;""</f>
        <v>0000</v>
      </c>
      <c r="R124" s="28" t="str">
        <f>Bestilling!G144&amp;""</f>
        <v/>
      </c>
      <c r="S124" s="29" t="str">
        <f>TEXT(Bestilling!I144,"dd.mm.åååå")&amp;""</f>
        <v>00.01.1900</v>
      </c>
      <c r="T124" s="28" t="str">
        <f>IF(NOT(ISBLANK(Bestilling!D144)),"FØR KL 15","")</f>
        <v/>
      </c>
      <c r="U124" s="28" t="str">
        <f>Bestilling!J144&amp;""</f>
        <v/>
      </c>
      <c r="V124" s="28" t="str">
        <f>_xlfn.XLOOKUP(Bestilling!K144,tblProdukter[Produkt],tblProdukter[Varenr],"",0)&amp;""</f>
        <v/>
      </c>
      <c r="W124" s="28" t="str">
        <f t="shared" si="31"/>
        <v/>
      </c>
      <c r="X124" s="28"/>
      <c r="Y124" s="28" t="str">
        <f>SUBSTITUTE(Bestilling!L144&amp;"",",",".")</f>
        <v>0</v>
      </c>
      <c r="Z124" s="28" t="str">
        <f>SUBSTITUTE(TEXT(Bestilling!S144*100,"0,00")&amp;"",",",".")</f>
        <v>0.00</v>
      </c>
      <c r="AA124" s="28" t="str">
        <f>_xlfn.XLOOKUP("Kort",tblTilleggsvarerKort[Tilleggsvare],tblTilleggsvarerKort[Varenr],"",0)&amp;""</f>
        <v>111001</v>
      </c>
      <c r="AB124" s="28">
        <f t="shared" si="34"/>
        <v>1</v>
      </c>
      <c r="AC124" s="28" t="str">
        <f>SUBSTITUTE(_xlfn.XLOOKUP("Kort",tblTilleggsvarerKort[Tilleggsvare],tblTilleggsvarerKort[Pris inkl. MVA],"",0,1)&amp;"",",",".")</f>
        <v>20</v>
      </c>
      <c r="AD124" s="28" t="str">
        <f>_xlfn.XLOOKUP(Bestilling!O144,tblTilleggsvarer[Tilleggsvare],tblTilleggsvarer[Varenr],"",0)&amp;""</f>
        <v/>
      </c>
      <c r="AE124" s="28" t="str">
        <f t="shared" si="32"/>
        <v/>
      </c>
      <c r="AF124" s="28" t="str">
        <f>SUBSTITUTE(Bestilling!P144&amp;"",",",".")&amp;""</f>
        <v/>
      </c>
      <c r="AG124" s="28" t="str">
        <f>_xlfn.XLOOKUP(Bestilling!Q144,tblTilleggsvarer[Tilleggsvare],tblTilleggsvarer[Varenr],"",0)&amp;""</f>
        <v/>
      </c>
      <c r="AH124" s="28" t="str">
        <f t="shared" si="33"/>
        <v/>
      </c>
      <c r="AI124" s="28" t="str">
        <f>SUBSTITUTE(Bestilling!R144&amp;"",",",".")&amp;""</f>
        <v/>
      </c>
      <c r="AJ124" s="28" t="str">
        <f>IF(Bestilling!M144="Ja",1,"")&amp;""</f>
        <v/>
      </c>
      <c r="AK124" s="28"/>
      <c r="AL124" s="28" t="str">
        <f>TRIM(Bestilling!N144&amp;"")&amp;""</f>
        <v/>
      </c>
      <c r="AM124" s="28" t="str">
        <f>IF(ISBLANK(Bestilling!J144),"Kunden kan ikke utlevere mottakers tlf. nr.","")&amp;""</f>
        <v>Kunden kan ikke utlevere mottakers tlf. nr.</v>
      </c>
      <c r="AN124" s="28"/>
    </row>
    <row r="125" spans="1:40" x14ac:dyDescent="0.25">
      <c r="A125" t="b">
        <f>AND(Bestilling!G145&lt;&gt;"",Bestilling!H145="Norge")</f>
        <v>0</v>
      </c>
      <c r="C125" s="28" t="str">
        <f t="shared" si="35"/>
        <v/>
      </c>
      <c r="D125" s="28" t="str">
        <f t="shared" si="36"/>
        <v/>
      </c>
      <c r="E125" s="28" t="str">
        <f t="shared" si="37"/>
        <v/>
      </c>
      <c r="F125" s="28" t="str">
        <f t="shared" si="38"/>
        <v/>
      </c>
      <c r="G125" s="28" t="str">
        <f t="shared" si="39"/>
        <v/>
      </c>
      <c r="H125" s="28"/>
      <c r="I125" s="28" t="str">
        <f t="shared" si="40"/>
        <v/>
      </c>
      <c r="J125" s="28" t="str">
        <f t="shared" si="41"/>
        <v/>
      </c>
      <c r="K125" s="28" t="str">
        <f t="shared" si="42"/>
        <v/>
      </c>
      <c r="L125" s="28" t="str">
        <f t="shared" si="43"/>
        <v/>
      </c>
      <c r="M125" s="28" t="str">
        <f>SUBSTITUTE(IF(ISBLANK(Bestilling!U145),Bestilling!T145,Bestilling!U145)&amp;"",",",".")</f>
        <v/>
      </c>
      <c r="N125" s="28" t="str">
        <f>IF(ISBLANK(Bestilling!C145),Bestilling!D145,Bestilling!C145)&amp;""</f>
        <v/>
      </c>
      <c r="O125" s="28" t="str">
        <f>Bestilling!D145&amp;""</f>
        <v/>
      </c>
      <c r="P125" s="28" t="str">
        <f>Bestilling!E145&amp;""</f>
        <v/>
      </c>
      <c r="Q125" s="28" t="str">
        <f>TEXT(Bestilling!F145,"0000")&amp;""</f>
        <v>0000</v>
      </c>
      <c r="R125" s="28" t="str">
        <f>Bestilling!G145&amp;""</f>
        <v/>
      </c>
      <c r="S125" s="29" t="str">
        <f>TEXT(Bestilling!I145,"dd.mm.åååå")&amp;""</f>
        <v>00.01.1900</v>
      </c>
      <c r="T125" s="28" t="str">
        <f>IF(NOT(ISBLANK(Bestilling!D145)),"FØR KL 15","")</f>
        <v/>
      </c>
      <c r="U125" s="28" t="str">
        <f>Bestilling!J145&amp;""</f>
        <v/>
      </c>
      <c r="V125" s="28" t="str">
        <f>_xlfn.XLOOKUP(Bestilling!K145,tblProdukter[Produkt],tblProdukter[Varenr],"",0)&amp;""</f>
        <v/>
      </c>
      <c r="W125" s="28" t="str">
        <f t="shared" si="31"/>
        <v/>
      </c>
      <c r="X125" s="28"/>
      <c r="Y125" s="28" t="str">
        <f>SUBSTITUTE(Bestilling!L145&amp;"",",",".")</f>
        <v>0</v>
      </c>
      <c r="Z125" s="28" t="str">
        <f>SUBSTITUTE(TEXT(Bestilling!S145*100,"0,00")&amp;"",",",".")</f>
        <v>0.00</v>
      </c>
      <c r="AA125" s="28" t="str">
        <f>_xlfn.XLOOKUP("Kort",tblTilleggsvarerKort[Tilleggsvare],tblTilleggsvarerKort[Varenr],"",0)&amp;""</f>
        <v>111001</v>
      </c>
      <c r="AB125" s="28">
        <f t="shared" si="34"/>
        <v>1</v>
      </c>
      <c r="AC125" s="28" t="str">
        <f>SUBSTITUTE(_xlfn.XLOOKUP("Kort",tblTilleggsvarerKort[Tilleggsvare],tblTilleggsvarerKort[Pris inkl. MVA],"",0,1)&amp;"",",",".")</f>
        <v>20</v>
      </c>
      <c r="AD125" s="28" t="str">
        <f>_xlfn.XLOOKUP(Bestilling!O145,tblTilleggsvarer[Tilleggsvare],tblTilleggsvarer[Varenr],"",0)&amp;""</f>
        <v/>
      </c>
      <c r="AE125" s="28" t="str">
        <f t="shared" si="32"/>
        <v/>
      </c>
      <c r="AF125" s="28" t="str">
        <f>SUBSTITUTE(Bestilling!P145&amp;"",",",".")&amp;""</f>
        <v/>
      </c>
      <c r="AG125" s="28" t="str">
        <f>_xlfn.XLOOKUP(Bestilling!Q145,tblTilleggsvarer[Tilleggsvare],tblTilleggsvarer[Varenr],"",0)&amp;""</f>
        <v/>
      </c>
      <c r="AH125" s="28" t="str">
        <f t="shared" si="33"/>
        <v/>
      </c>
      <c r="AI125" s="28" t="str">
        <f>SUBSTITUTE(Bestilling!R145&amp;"",",",".")&amp;""</f>
        <v/>
      </c>
      <c r="AJ125" s="28" t="str">
        <f>IF(Bestilling!M145="Ja",1,"")&amp;""</f>
        <v/>
      </c>
      <c r="AK125" s="28"/>
      <c r="AL125" s="28" t="str">
        <f>TRIM(Bestilling!N145&amp;"")&amp;""</f>
        <v/>
      </c>
      <c r="AM125" s="28" t="str">
        <f>IF(ISBLANK(Bestilling!J145),"Kunden kan ikke utlevere mottakers tlf. nr.","")&amp;""</f>
        <v>Kunden kan ikke utlevere mottakers tlf. nr.</v>
      </c>
      <c r="AN125" s="28"/>
    </row>
    <row r="126" spans="1:40" x14ac:dyDescent="0.25">
      <c r="A126" t="b">
        <f>AND(Bestilling!G146&lt;&gt;"",Bestilling!H146="Norge")</f>
        <v>0</v>
      </c>
      <c r="C126" s="28" t="str">
        <f t="shared" si="35"/>
        <v/>
      </c>
      <c r="D126" s="28" t="str">
        <f t="shared" si="36"/>
        <v/>
      </c>
      <c r="E126" s="28" t="str">
        <f t="shared" si="37"/>
        <v/>
      </c>
      <c r="F126" s="28" t="str">
        <f t="shared" si="38"/>
        <v/>
      </c>
      <c r="G126" s="28" t="str">
        <f t="shared" si="39"/>
        <v/>
      </c>
      <c r="H126" s="28"/>
      <c r="I126" s="28" t="str">
        <f t="shared" si="40"/>
        <v/>
      </c>
      <c r="J126" s="28" t="str">
        <f t="shared" si="41"/>
        <v/>
      </c>
      <c r="K126" s="28" t="str">
        <f t="shared" si="42"/>
        <v/>
      </c>
      <c r="L126" s="28" t="str">
        <f t="shared" si="43"/>
        <v/>
      </c>
      <c r="M126" s="28" t="str">
        <f>SUBSTITUTE(IF(ISBLANK(Bestilling!U146),Bestilling!T146,Bestilling!U146)&amp;"",",",".")</f>
        <v/>
      </c>
      <c r="N126" s="28" t="str">
        <f>IF(ISBLANK(Bestilling!C146),Bestilling!D146,Bestilling!C146)&amp;""</f>
        <v/>
      </c>
      <c r="O126" s="28" t="str">
        <f>Bestilling!D146&amp;""</f>
        <v/>
      </c>
      <c r="P126" s="28" t="str">
        <f>Bestilling!E146&amp;""</f>
        <v/>
      </c>
      <c r="Q126" s="28" t="str">
        <f>TEXT(Bestilling!F146,"0000")&amp;""</f>
        <v>0000</v>
      </c>
      <c r="R126" s="28" t="str">
        <f>Bestilling!G146&amp;""</f>
        <v/>
      </c>
      <c r="S126" s="29" t="str">
        <f>TEXT(Bestilling!I146,"dd.mm.åååå")&amp;""</f>
        <v>00.01.1900</v>
      </c>
      <c r="T126" s="28" t="str">
        <f>IF(NOT(ISBLANK(Bestilling!D146)),"FØR KL 15","")</f>
        <v/>
      </c>
      <c r="U126" s="28" t="str">
        <f>Bestilling!J146&amp;""</f>
        <v/>
      </c>
      <c r="V126" s="28" t="str">
        <f>_xlfn.XLOOKUP(Bestilling!K146,tblProdukter[Produkt],tblProdukter[Varenr],"",0)&amp;""</f>
        <v/>
      </c>
      <c r="W126" s="28" t="str">
        <f t="shared" si="31"/>
        <v/>
      </c>
      <c r="X126" s="28"/>
      <c r="Y126" s="28" t="str">
        <f>SUBSTITUTE(Bestilling!L146&amp;"",",",".")</f>
        <v>0</v>
      </c>
      <c r="Z126" s="28" t="str">
        <f>SUBSTITUTE(TEXT(Bestilling!S146*100,"0,00")&amp;"",",",".")</f>
        <v>0.00</v>
      </c>
      <c r="AA126" s="28" t="str">
        <f>_xlfn.XLOOKUP("Kort",tblTilleggsvarerKort[Tilleggsvare],tblTilleggsvarerKort[Varenr],"",0)&amp;""</f>
        <v>111001</v>
      </c>
      <c r="AB126" s="28">
        <f t="shared" si="34"/>
        <v>1</v>
      </c>
      <c r="AC126" s="28" t="str">
        <f>SUBSTITUTE(_xlfn.XLOOKUP("Kort",tblTilleggsvarerKort[Tilleggsvare],tblTilleggsvarerKort[Pris inkl. MVA],"",0,1)&amp;"",",",".")</f>
        <v>20</v>
      </c>
      <c r="AD126" s="28" t="str">
        <f>_xlfn.XLOOKUP(Bestilling!O146,tblTilleggsvarer[Tilleggsvare],tblTilleggsvarer[Varenr],"",0)&amp;""</f>
        <v/>
      </c>
      <c r="AE126" s="28" t="str">
        <f t="shared" si="32"/>
        <v/>
      </c>
      <c r="AF126" s="28" t="str">
        <f>SUBSTITUTE(Bestilling!P146&amp;"",",",".")&amp;""</f>
        <v/>
      </c>
      <c r="AG126" s="28" t="str">
        <f>_xlfn.XLOOKUP(Bestilling!Q146,tblTilleggsvarer[Tilleggsvare],tblTilleggsvarer[Varenr],"",0)&amp;""</f>
        <v/>
      </c>
      <c r="AH126" s="28" t="str">
        <f t="shared" si="33"/>
        <v/>
      </c>
      <c r="AI126" s="28" t="str">
        <f>SUBSTITUTE(Bestilling!R146&amp;"",",",".")&amp;""</f>
        <v/>
      </c>
      <c r="AJ126" s="28" t="str">
        <f>IF(Bestilling!M146="Ja",1,"")&amp;""</f>
        <v/>
      </c>
      <c r="AK126" s="28"/>
      <c r="AL126" s="28" t="str">
        <f>TRIM(Bestilling!N146&amp;"")&amp;""</f>
        <v/>
      </c>
      <c r="AM126" s="28" t="str">
        <f>IF(ISBLANK(Bestilling!J146),"Kunden kan ikke utlevere mottakers tlf. nr.","")&amp;""</f>
        <v>Kunden kan ikke utlevere mottakers tlf. nr.</v>
      </c>
      <c r="AN126" s="28"/>
    </row>
    <row r="127" spans="1:40" x14ac:dyDescent="0.25">
      <c r="A127" t="b">
        <f>AND(Bestilling!G147&lt;&gt;"",Bestilling!H147="Norge")</f>
        <v>0</v>
      </c>
      <c r="C127" s="28" t="str">
        <f t="shared" si="35"/>
        <v/>
      </c>
      <c r="D127" s="28" t="str">
        <f t="shared" si="36"/>
        <v/>
      </c>
      <c r="E127" s="28" t="str">
        <f t="shared" si="37"/>
        <v/>
      </c>
      <c r="F127" s="28" t="str">
        <f t="shared" si="38"/>
        <v/>
      </c>
      <c r="G127" s="28" t="str">
        <f t="shared" si="39"/>
        <v/>
      </c>
      <c r="H127" s="28"/>
      <c r="I127" s="28" t="str">
        <f t="shared" si="40"/>
        <v/>
      </c>
      <c r="J127" s="28" t="str">
        <f t="shared" si="41"/>
        <v/>
      </c>
      <c r="K127" s="28" t="str">
        <f t="shared" si="42"/>
        <v/>
      </c>
      <c r="L127" s="28" t="str">
        <f t="shared" si="43"/>
        <v/>
      </c>
      <c r="M127" s="28" t="str">
        <f>SUBSTITUTE(IF(ISBLANK(Bestilling!U147),Bestilling!T147,Bestilling!U147)&amp;"",",",".")</f>
        <v/>
      </c>
      <c r="N127" s="28" t="str">
        <f>IF(ISBLANK(Bestilling!C147),Bestilling!D147,Bestilling!C147)&amp;""</f>
        <v/>
      </c>
      <c r="O127" s="28" t="str">
        <f>Bestilling!D147&amp;""</f>
        <v/>
      </c>
      <c r="P127" s="28" t="str">
        <f>Bestilling!E147&amp;""</f>
        <v/>
      </c>
      <c r="Q127" s="28" t="str">
        <f>TEXT(Bestilling!F147,"0000")&amp;""</f>
        <v>0000</v>
      </c>
      <c r="R127" s="28" t="str">
        <f>Bestilling!G147&amp;""</f>
        <v/>
      </c>
      <c r="S127" s="29" t="str">
        <f>TEXT(Bestilling!I147,"dd.mm.åååå")&amp;""</f>
        <v>00.01.1900</v>
      </c>
      <c r="T127" s="28" t="str">
        <f>IF(NOT(ISBLANK(Bestilling!D147)),"FØR KL 15","")</f>
        <v/>
      </c>
      <c r="U127" s="28" t="str">
        <f>Bestilling!J147&amp;""</f>
        <v/>
      </c>
      <c r="V127" s="28" t="str">
        <f>_xlfn.XLOOKUP(Bestilling!K147,tblProdukter[Produkt],tblProdukter[Varenr],"",0)&amp;""</f>
        <v/>
      </c>
      <c r="W127" s="28" t="str">
        <f t="shared" si="31"/>
        <v/>
      </c>
      <c r="X127" s="28"/>
      <c r="Y127" s="28" t="str">
        <f>SUBSTITUTE(Bestilling!L147&amp;"",",",".")</f>
        <v>0</v>
      </c>
      <c r="Z127" s="28" t="str">
        <f>SUBSTITUTE(TEXT(Bestilling!S147*100,"0,00")&amp;"",",",".")</f>
        <v>0.00</v>
      </c>
      <c r="AA127" s="28" t="str">
        <f>_xlfn.XLOOKUP("Kort",tblTilleggsvarerKort[Tilleggsvare],tblTilleggsvarerKort[Varenr],"",0)&amp;""</f>
        <v>111001</v>
      </c>
      <c r="AB127" s="28">
        <f t="shared" si="34"/>
        <v>1</v>
      </c>
      <c r="AC127" s="28" t="str">
        <f>SUBSTITUTE(_xlfn.XLOOKUP("Kort",tblTilleggsvarerKort[Tilleggsvare],tblTilleggsvarerKort[Pris inkl. MVA],"",0,1)&amp;"",",",".")</f>
        <v>20</v>
      </c>
      <c r="AD127" s="28" t="str">
        <f>_xlfn.XLOOKUP(Bestilling!O147,tblTilleggsvarer[Tilleggsvare],tblTilleggsvarer[Varenr],"",0)&amp;""</f>
        <v/>
      </c>
      <c r="AE127" s="28" t="str">
        <f t="shared" si="32"/>
        <v/>
      </c>
      <c r="AF127" s="28" t="str">
        <f>SUBSTITUTE(Bestilling!P147&amp;"",",",".")&amp;""</f>
        <v/>
      </c>
      <c r="AG127" s="28" t="str">
        <f>_xlfn.XLOOKUP(Bestilling!Q147,tblTilleggsvarer[Tilleggsvare],tblTilleggsvarer[Varenr],"",0)&amp;""</f>
        <v/>
      </c>
      <c r="AH127" s="28" t="str">
        <f t="shared" si="33"/>
        <v/>
      </c>
      <c r="AI127" s="28" t="str">
        <f>SUBSTITUTE(Bestilling!R147&amp;"",",",".")&amp;""</f>
        <v/>
      </c>
      <c r="AJ127" s="28" t="str">
        <f>IF(Bestilling!M147="Ja",1,"")&amp;""</f>
        <v/>
      </c>
      <c r="AK127" s="28"/>
      <c r="AL127" s="28" t="str">
        <f>TRIM(Bestilling!N147&amp;"")&amp;""</f>
        <v/>
      </c>
      <c r="AM127" s="28" t="str">
        <f>IF(ISBLANK(Bestilling!J147),"Kunden kan ikke utlevere mottakers tlf. nr.","")&amp;""</f>
        <v>Kunden kan ikke utlevere mottakers tlf. nr.</v>
      </c>
      <c r="AN127" s="28"/>
    </row>
    <row r="128" spans="1:40" x14ac:dyDescent="0.25">
      <c r="A128" t="b">
        <f>AND(Bestilling!G148&lt;&gt;"",Bestilling!H148="Norge")</f>
        <v>0</v>
      </c>
      <c r="C128" s="28" t="str">
        <f t="shared" si="35"/>
        <v/>
      </c>
      <c r="D128" s="28" t="str">
        <f t="shared" si="36"/>
        <v/>
      </c>
      <c r="E128" s="28" t="str">
        <f t="shared" si="37"/>
        <v/>
      </c>
      <c r="F128" s="28" t="str">
        <f t="shared" si="38"/>
        <v/>
      </c>
      <c r="G128" s="28" t="str">
        <f t="shared" si="39"/>
        <v/>
      </c>
      <c r="H128" s="28"/>
      <c r="I128" s="28" t="str">
        <f t="shared" si="40"/>
        <v/>
      </c>
      <c r="J128" s="28" t="str">
        <f t="shared" si="41"/>
        <v/>
      </c>
      <c r="K128" s="28" t="str">
        <f t="shared" si="42"/>
        <v/>
      </c>
      <c r="L128" s="28" t="str">
        <f t="shared" si="43"/>
        <v/>
      </c>
      <c r="M128" s="28" t="str">
        <f>SUBSTITUTE(IF(ISBLANK(Bestilling!U148),Bestilling!T148,Bestilling!U148)&amp;"",",",".")</f>
        <v/>
      </c>
      <c r="N128" s="28" t="str">
        <f>IF(ISBLANK(Bestilling!C148),Bestilling!D148,Bestilling!C148)&amp;""</f>
        <v/>
      </c>
      <c r="O128" s="28" t="str">
        <f>Bestilling!D148&amp;""</f>
        <v/>
      </c>
      <c r="P128" s="28" t="str">
        <f>Bestilling!E148&amp;""</f>
        <v/>
      </c>
      <c r="Q128" s="28" t="str">
        <f>TEXT(Bestilling!F148,"0000")&amp;""</f>
        <v>0000</v>
      </c>
      <c r="R128" s="28" t="str">
        <f>Bestilling!G148&amp;""</f>
        <v/>
      </c>
      <c r="S128" s="29" t="str">
        <f>TEXT(Bestilling!I148,"dd.mm.åååå")&amp;""</f>
        <v>00.01.1900</v>
      </c>
      <c r="T128" s="28" t="str">
        <f>IF(NOT(ISBLANK(Bestilling!D148)),"FØR KL 15","")</f>
        <v/>
      </c>
      <c r="U128" s="28" t="str">
        <f>Bestilling!J148&amp;""</f>
        <v/>
      </c>
      <c r="V128" s="28" t="str">
        <f>_xlfn.XLOOKUP(Bestilling!K148,tblProdukter[Produkt],tblProdukter[Varenr],"",0)&amp;""</f>
        <v/>
      </c>
      <c r="W128" s="28" t="str">
        <f t="shared" si="31"/>
        <v/>
      </c>
      <c r="X128" s="28"/>
      <c r="Y128" s="28" t="str">
        <f>SUBSTITUTE(Bestilling!L148&amp;"",",",".")</f>
        <v>0</v>
      </c>
      <c r="Z128" s="28" t="str">
        <f>SUBSTITUTE(TEXT(Bestilling!S148*100,"0,00")&amp;"",",",".")</f>
        <v>0.00</v>
      </c>
      <c r="AA128" s="28" t="str">
        <f>_xlfn.XLOOKUP("Kort",tblTilleggsvarerKort[Tilleggsvare],tblTilleggsvarerKort[Varenr],"",0)&amp;""</f>
        <v>111001</v>
      </c>
      <c r="AB128" s="28">
        <f t="shared" si="34"/>
        <v>1</v>
      </c>
      <c r="AC128" s="28" t="str">
        <f>SUBSTITUTE(_xlfn.XLOOKUP("Kort",tblTilleggsvarerKort[Tilleggsvare],tblTilleggsvarerKort[Pris inkl. MVA],"",0,1)&amp;"",",",".")</f>
        <v>20</v>
      </c>
      <c r="AD128" s="28" t="str">
        <f>_xlfn.XLOOKUP(Bestilling!O148,tblTilleggsvarer[Tilleggsvare],tblTilleggsvarer[Varenr],"",0)&amp;""</f>
        <v/>
      </c>
      <c r="AE128" s="28" t="str">
        <f t="shared" si="32"/>
        <v/>
      </c>
      <c r="AF128" s="28" t="str">
        <f>SUBSTITUTE(Bestilling!P148&amp;"",",",".")&amp;""</f>
        <v/>
      </c>
      <c r="AG128" s="28" t="str">
        <f>_xlfn.XLOOKUP(Bestilling!Q148,tblTilleggsvarer[Tilleggsvare],tblTilleggsvarer[Varenr],"",0)&amp;""</f>
        <v/>
      </c>
      <c r="AH128" s="28" t="str">
        <f t="shared" si="33"/>
        <v/>
      </c>
      <c r="AI128" s="28" t="str">
        <f>SUBSTITUTE(Bestilling!R148&amp;"",",",".")&amp;""</f>
        <v/>
      </c>
      <c r="AJ128" s="28" t="str">
        <f>IF(Bestilling!M148="Ja",1,"")&amp;""</f>
        <v/>
      </c>
      <c r="AK128" s="28"/>
      <c r="AL128" s="28" t="str">
        <f>TRIM(Bestilling!N148&amp;"")&amp;""</f>
        <v/>
      </c>
      <c r="AM128" s="28" t="str">
        <f>IF(ISBLANK(Bestilling!J148),"Kunden kan ikke utlevere mottakers tlf. nr.","")&amp;""</f>
        <v>Kunden kan ikke utlevere mottakers tlf. nr.</v>
      </c>
      <c r="AN128" s="28"/>
    </row>
    <row r="129" spans="1:40" x14ac:dyDescent="0.25">
      <c r="A129" t="b">
        <f>AND(Bestilling!G149&lt;&gt;"",Bestilling!H149="Norge")</f>
        <v>0</v>
      </c>
      <c r="C129" s="28" t="str">
        <f t="shared" si="35"/>
        <v/>
      </c>
      <c r="D129" s="28" t="str">
        <f t="shared" si="36"/>
        <v/>
      </c>
      <c r="E129" s="28" t="str">
        <f t="shared" si="37"/>
        <v/>
      </c>
      <c r="F129" s="28" t="str">
        <f t="shared" si="38"/>
        <v/>
      </c>
      <c r="G129" s="28" t="str">
        <f t="shared" si="39"/>
        <v/>
      </c>
      <c r="H129" s="28"/>
      <c r="I129" s="28" t="str">
        <f t="shared" si="40"/>
        <v/>
      </c>
      <c r="J129" s="28" t="str">
        <f t="shared" si="41"/>
        <v/>
      </c>
      <c r="K129" s="28" t="str">
        <f t="shared" si="42"/>
        <v/>
      </c>
      <c r="L129" s="28" t="str">
        <f t="shared" si="43"/>
        <v/>
      </c>
      <c r="M129" s="28" t="str">
        <f>SUBSTITUTE(IF(ISBLANK(Bestilling!U149),Bestilling!T149,Bestilling!U149)&amp;"",",",".")</f>
        <v/>
      </c>
      <c r="N129" s="28" t="str">
        <f>IF(ISBLANK(Bestilling!C149),Bestilling!D149,Bestilling!C149)&amp;""</f>
        <v/>
      </c>
      <c r="O129" s="28" t="str">
        <f>Bestilling!D149&amp;""</f>
        <v/>
      </c>
      <c r="P129" s="28" t="str">
        <f>Bestilling!E149&amp;""</f>
        <v/>
      </c>
      <c r="Q129" s="28" t="str">
        <f>TEXT(Bestilling!F149,"0000")&amp;""</f>
        <v>0000</v>
      </c>
      <c r="R129" s="28" t="str">
        <f>Bestilling!G149&amp;""</f>
        <v/>
      </c>
      <c r="S129" s="29" t="str">
        <f>TEXT(Bestilling!I149,"dd.mm.åååå")&amp;""</f>
        <v>00.01.1900</v>
      </c>
      <c r="T129" s="28" t="str">
        <f>IF(NOT(ISBLANK(Bestilling!D149)),"FØR KL 15","")</f>
        <v/>
      </c>
      <c r="U129" s="28" t="str">
        <f>Bestilling!J149&amp;""</f>
        <v/>
      </c>
      <c r="V129" s="28" t="str">
        <f>_xlfn.XLOOKUP(Bestilling!K149,tblProdukter[Produkt],tblProdukter[Varenr],"",0)&amp;""</f>
        <v/>
      </c>
      <c r="W129" s="28" t="str">
        <f t="shared" si="31"/>
        <v/>
      </c>
      <c r="X129" s="28"/>
      <c r="Y129" s="28" t="str">
        <f>SUBSTITUTE(Bestilling!L149&amp;"",",",".")</f>
        <v>0</v>
      </c>
      <c r="Z129" s="28" t="str">
        <f>SUBSTITUTE(TEXT(Bestilling!S149*100,"0,00")&amp;"",",",".")</f>
        <v>0.00</v>
      </c>
      <c r="AA129" s="28" t="str">
        <f>_xlfn.XLOOKUP("Kort",tblTilleggsvarerKort[Tilleggsvare],tblTilleggsvarerKort[Varenr],"",0)&amp;""</f>
        <v>111001</v>
      </c>
      <c r="AB129" s="28">
        <f t="shared" si="34"/>
        <v>1</v>
      </c>
      <c r="AC129" s="28" t="str">
        <f>SUBSTITUTE(_xlfn.XLOOKUP("Kort",tblTilleggsvarerKort[Tilleggsvare],tblTilleggsvarerKort[Pris inkl. MVA],"",0,1)&amp;"",",",".")</f>
        <v>20</v>
      </c>
      <c r="AD129" s="28" t="str">
        <f>_xlfn.XLOOKUP(Bestilling!O149,tblTilleggsvarer[Tilleggsvare],tblTilleggsvarer[Varenr],"",0)&amp;""</f>
        <v/>
      </c>
      <c r="AE129" s="28" t="str">
        <f t="shared" si="32"/>
        <v/>
      </c>
      <c r="AF129" s="28" t="str">
        <f>SUBSTITUTE(Bestilling!P149&amp;"",",",".")&amp;""</f>
        <v/>
      </c>
      <c r="AG129" s="28" t="str">
        <f>_xlfn.XLOOKUP(Bestilling!Q149,tblTilleggsvarer[Tilleggsvare],tblTilleggsvarer[Varenr],"",0)&amp;""</f>
        <v/>
      </c>
      <c r="AH129" s="28" t="str">
        <f t="shared" si="33"/>
        <v/>
      </c>
      <c r="AI129" s="28" t="str">
        <f>SUBSTITUTE(Bestilling!R149&amp;"",",",".")&amp;""</f>
        <v/>
      </c>
      <c r="AJ129" s="28" t="str">
        <f>IF(Bestilling!M149="Ja",1,"")&amp;""</f>
        <v/>
      </c>
      <c r="AK129" s="28"/>
      <c r="AL129" s="28" t="str">
        <f>TRIM(Bestilling!N149&amp;"")&amp;""</f>
        <v/>
      </c>
      <c r="AM129" s="28" t="str">
        <f>IF(ISBLANK(Bestilling!J149),"Kunden kan ikke utlevere mottakers tlf. nr.","")&amp;""</f>
        <v>Kunden kan ikke utlevere mottakers tlf. nr.</v>
      </c>
      <c r="AN129" s="28"/>
    </row>
    <row r="130" spans="1:40" x14ac:dyDescent="0.25">
      <c r="A130" t="b">
        <f>AND(Bestilling!G150&lt;&gt;"",Bestilling!H150="Norge")</f>
        <v>0</v>
      </c>
      <c r="C130" s="28" t="str">
        <f t="shared" ref="C130:C161" si="44">Kundenummer&amp;""</f>
        <v/>
      </c>
      <c r="D130" s="28" t="str">
        <f t="shared" ref="D130:D161" si="45">Firmanavn&amp;""</f>
        <v/>
      </c>
      <c r="E130" s="28" t="str">
        <f t="shared" ref="E130:E161" si="46">Bestiller&amp;""</f>
        <v/>
      </c>
      <c r="F130" s="28" t="str">
        <f t="shared" ref="F130:F161" si="47">FakturaMerking&amp;""</f>
        <v/>
      </c>
      <c r="G130" s="28" t="str">
        <f t="shared" ref="G130:G161" si="48">FakturaAdresse&amp;""</f>
        <v/>
      </c>
      <c r="H130" s="28"/>
      <c r="I130" s="28" t="str">
        <f t="shared" ref="I130:I161" si="49">PostNr&amp;""</f>
        <v/>
      </c>
      <c r="J130" s="28" t="str">
        <f t="shared" ref="J130:J161" si="50">PostSted&amp;""</f>
        <v/>
      </c>
      <c r="K130" s="28" t="str">
        <f t="shared" ref="K130:K161" si="51">Telefon&amp;""</f>
        <v/>
      </c>
      <c r="L130" s="28" t="str">
        <f t="shared" ref="L130:L161" si="52">EPost&amp;""</f>
        <v/>
      </c>
      <c r="M130" s="28" t="str">
        <f>SUBSTITUTE(IF(ISBLANK(Bestilling!U150),Bestilling!T150,Bestilling!U150)&amp;"",",",".")</f>
        <v/>
      </c>
      <c r="N130" s="28" t="str">
        <f>IF(ISBLANK(Bestilling!C150),Bestilling!D150,Bestilling!C150)&amp;""</f>
        <v/>
      </c>
      <c r="O130" s="28" t="str">
        <f>Bestilling!D150&amp;""</f>
        <v/>
      </c>
      <c r="P130" s="28" t="str">
        <f>Bestilling!E150&amp;""</f>
        <v/>
      </c>
      <c r="Q130" s="28" t="str">
        <f>TEXT(Bestilling!F150,"0000")&amp;""</f>
        <v>0000</v>
      </c>
      <c r="R130" s="28" t="str">
        <f>Bestilling!G150&amp;""</f>
        <v/>
      </c>
      <c r="S130" s="29" t="str">
        <f>TEXT(Bestilling!I150,"dd.mm.åååå")&amp;""</f>
        <v>00.01.1900</v>
      </c>
      <c r="T130" s="28" t="str">
        <f>IF(NOT(ISBLANK(Bestilling!D150)),"FØR KL 15","")</f>
        <v/>
      </c>
      <c r="U130" s="28" t="str">
        <f>Bestilling!J150&amp;""</f>
        <v/>
      </c>
      <c r="V130" s="28" t="str">
        <f>_xlfn.XLOOKUP(Bestilling!K150,tblProdukter[Produkt],tblProdukter[Varenr],"",0)&amp;""</f>
        <v/>
      </c>
      <c r="W130" s="28" t="str">
        <f t="shared" si="31"/>
        <v/>
      </c>
      <c r="X130" s="28"/>
      <c r="Y130" s="28" t="str">
        <f>SUBSTITUTE(Bestilling!L150&amp;"",",",".")</f>
        <v>0</v>
      </c>
      <c r="Z130" s="28" t="str">
        <f>SUBSTITUTE(TEXT(Bestilling!S150*100,"0,00")&amp;"",",",".")</f>
        <v>0.00</v>
      </c>
      <c r="AA130" s="28" t="str">
        <f>_xlfn.XLOOKUP("Kort",tblTilleggsvarerKort[Tilleggsvare],tblTilleggsvarerKort[Varenr],"",0)&amp;""</f>
        <v>111001</v>
      </c>
      <c r="AB130" s="28">
        <f t="shared" si="34"/>
        <v>1</v>
      </c>
      <c r="AC130" s="28" t="str">
        <f>SUBSTITUTE(_xlfn.XLOOKUP("Kort",tblTilleggsvarerKort[Tilleggsvare],tblTilleggsvarerKort[Pris inkl. MVA],"",0,1)&amp;"",",",".")</f>
        <v>20</v>
      </c>
      <c r="AD130" s="28" t="str">
        <f>_xlfn.XLOOKUP(Bestilling!O150,tblTilleggsvarer[Tilleggsvare],tblTilleggsvarer[Varenr],"",0)&amp;""</f>
        <v/>
      </c>
      <c r="AE130" s="28" t="str">
        <f t="shared" si="32"/>
        <v/>
      </c>
      <c r="AF130" s="28" t="str">
        <f>SUBSTITUTE(Bestilling!P150&amp;"",",",".")&amp;""</f>
        <v/>
      </c>
      <c r="AG130" s="28" t="str">
        <f>_xlfn.XLOOKUP(Bestilling!Q150,tblTilleggsvarer[Tilleggsvare],tblTilleggsvarer[Varenr],"",0)&amp;""</f>
        <v/>
      </c>
      <c r="AH130" s="28" t="str">
        <f t="shared" si="33"/>
        <v/>
      </c>
      <c r="AI130" s="28" t="str">
        <f>SUBSTITUTE(Bestilling!R150&amp;"",",",".")&amp;""</f>
        <v/>
      </c>
      <c r="AJ130" s="28" t="str">
        <f>IF(Bestilling!M150="Ja",1,"")&amp;""</f>
        <v/>
      </c>
      <c r="AK130" s="28"/>
      <c r="AL130" s="28" t="str">
        <f>TRIM(Bestilling!N150&amp;"")&amp;""</f>
        <v/>
      </c>
      <c r="AM130" s="28" t="str">
        <f>IF(ISBLANK(Bestilling!J150),"Kunden kan ikke utlevere mottakers tlf. nr.","")&amp;""</f>
        <v>Kunden kan ikke utlevere mottakers tlf. nr.</v>
      </c>
      <c r="AN130" s="28"/>
    </row>
    <row r="131" spans="1:40" x14ac:dyDescent="0.25">
      <c r="A131" t="b">
        <f>AND(Bestilling!G151&lt;&gt;"",Bestilling!H151="Norge")</f>
        <v>0</v>
      </c>
      <c r="C131" s="28" t="str">
        <f t="shared" si="44"/>
        <v/>
      </c>
      <c r="D131" s="28" t="str">
        <f t="shared" si="45"/>
        <v/>
      </c>
      <c r="E131" s="28" t="str">
        <f t="shared" si="46"/>
        <v/>
      </c>
      <c r="F131" s="28" t="str">
        <f t="shared" si="47"/>
        <v/>
      </c>
      <c r="G131" s="28" t="str">
        <f t="shared" si="48"/>
        <v/>
      </c>
      <c r="H131" s="28"/>
      <c r="I131" s="28" t="str">
        <f t="shared" si="49"/>
        <v/>
      </c>
      <c r="J131" s="28" t="str">
        <f t="shared" si="50"/>
        <v/>
      </c>
      <c r="K131" s="28" t="str">
        <f t="shared" si="51"/>
        <v/>
      </c>
      <c r="L131" s="28" t="str">
        <f t="shared" si="52"/>
        <v/>
      </c>
      <c r="M131" s="28" t="str">
        <f>SUBSTITUTE(IF(ISBLANK(Bestilling!U151),Bestilling!T151,Bestilling!U151)&amp;"",",",".")</f>
        <v/>
      </c>
      <c r="N131" s="28" t="str">
        <f>IF(ISBLANK(Bestilling!C151),Bestilling!D151,Bestilling!C151)&amp;""</f>
        <v/>
      </c>
      <c r="O131" s="28" t="str">
        <f>Bestilling!D151&amp;""</f>
        <v/>
      </c>
      <c r="P131" s="28" t="str">
        <f>Bestilling!E151&amp;""</f>
        <v/>
      </c>
      <c r="Q131" s="28" t="str">
        <f>TEXT(Bestilling!F151,"0000")&amp;""</f>
        <v>0000</v>
      </c>
      <c r="R131" s="28" t="str">
        <f>Bestilling!G151&amp;""</f>
        <v/>
      </c>
      <c r="S131" s="29" t="str">
        <f>TEXT(Bestilling!I151,"dd.mm.åååå")&amp;""</f>
        <v>00.01.1900</v>
      </c>
      <c r="T131" s="28" t="str">
        <f>IF(NOT(ISBLANK(Bestilling!D151)),"FØR KL 15","")</f>
        <v/>
      </c>
      <c r="U131" s="28" t="str">
        <f>Bestilling!J151&amp;""</f>
        <v/>
      </c>
      <c r="V131" s="28" t="str">
        <f>_xlfn.XLOOKUP(Bestilling!K151,tblProdukter[Produkt],tblProdukter[Varenr],"",0)&amp;""</f>
        <v/>
      </c>
      <c r="W131" s="28" t="str">
        <f t="shared" ref="W131:W194" si="53">IF(V131&lt;&gt;"",1,"")</f>
        <v/>
      </c>
      <c r="X131" s="28"/>
      <c r="Y131" s="28" t="str">
        <f>SUBSTITUTE(Bestilling!L151&amp;"",",",".")</f>
        <v>0</v>
      </c>
      <c r="Z131" s="28" t="str">
        <f>SUBSTITUTE(TEXT(Bestilling!S151*100,"0,00")&amp;"",",",".")</f>
        <v>0.00</v>
      </c>
      <c r="AA131" s="28" t="str">
        <f>_xlfn.XLOOKUP("Kort",tblTilleggsvarerKort[Tilleggsvare],tblTilleggsvarerKort[Varenr],"",0)&amp;""</f>
        <v>111001</v>
      </c>
      <c r="AB131" s="28">
        <f t="shared" si="34"/>
        <v>1</v>
      </c>
      <c r="AC131" s="28" t="str">
        <f>SUBSTITUTE(_xlfn.XLOOKUP("Kort",tblTilleggsvarerKort[Tilleggsvare],tblTilleggsvarerKort[Pris inkl. MVA],"",0,1)&amp;"",",",".")</f>
        <v>20</v>
      </c>
      <c r="AD131" s="28" t="str">
        <f>_xlfn.XLOOKUP(Bestilling!O151,tblTilleggsvarer[Tilleggsvare],tblTilleggsvarer[Varenr],"",0)&amp;""</f>
        <v/>
      </c>
      <c r="AE131" s="28" t="str">
        <f t="shared" ref="AE131:AE194" si="54">IF(AD131&lt;&gt;"",1,"")&amp;""</f>
        <v/>
      </c>
      <c r="AF131" s="28" t="str">
        <f>SUBSTITUTE(Bestilling!P151&amp;"",",",".")&amp;""</f>
        <v/>
      </c>
      <c r="AG131" s="28" t="str">
        <f>_xlfn.XLOOKUP(Bestilling!Q151,tblTilleggsvarer[Tilleggsvare],tblTilleggsvarer[Varenr],"",0)&amp;""</f>
        <v/>
      </c>
      <c r="AH131" s="28" t="str">
        <f t="shared" ref="AH131:AH194" si="55">IF(AG131&lt;&gt;"",1,"")&amp;""</f>
        <v/>
      </c>
      <c r="AI131" s="28" t="str">
        <f>SUBSTITUTE(Bestilling!R151&amp;"",",",".")&amp;""</f>
        <v/>
      </c>
      <c r="AJ131" s="28" t="str">
        <f>IF(Bestilling!M151="Ja",1,"")&amp;""</f>
        <v/>
      </c>
      <c r="AK131" s="28"/>
      <c r="AL131" s="28" t="str">
        <f>TRIM(Bestilling!N151&amp;"")&amp;""</f>
        <v/>
      </c>
      <c r="AM131" s="28" t="str">
        <f>IF(ISBLANK(Bestilling!J151),"Kunden kan ikke utlevere mottakers tlf. nr.","")&amp;""</f>
        <v>Kunden kan ikke utlevere mottakers tlf. nr.</v>
      </c>
      <c r="AN131" s="28"/>
    </row>
    <row r="132" spans="1:40" x14ac:dyDescent="0.25">
      <c r="A132" t="b">
        <f>AND(Bestilling!G152&lt;&gt;"",Bestilling!H152="Norge")</f>
        <v>0</v>
      </c>
      <c r="C132" s="28" t="str">
        <f t="shared" si="44"/>
        <v/>
      </c>
      <c r="D132" s="28" t="str">
        <f t="shared" si="45"/>
        <v/>
      </c>
      <c r="E132" s="28" t="str">
        <f t="shared" si="46"/>
        <v/>
      </c>
      <c r="F132" s="28" t="str">
        <f t="shared" si="47"/>
        <v/>
      </c>
      <c r="G132" s="28" t="str">
        <f t="shared" si="48"/>
        <v/>
      </c>
      <c r="H132" s="28"/>
      <c r="I132" s="28" t="str">
        <f t="shared" si="49"/>
        <v/>
      </c>
      <c r="J132" s="28" t="str">
        <f t="shared" si="50"/>
        <v/>
      </c>
      <c r="K132" s="28" t="str">
        <f t="shared" si="51"/>
        <v/>
      </c>
      <c r="L132" s="28" t="str">
        <f t="shared" si="52"/>
        <v/>
      </c>
      <c r="M132" s="28" t="str">
        <f>SUBSTITUTE(IF(ISBLANK(Bestilling!U152),Bestilling!T152,Bestilling!U152)&amp;"",",",".")</f>
        <v/>
      </c>
      <c r="N132" s="28" t="str">
        <f>IF(ISBLANK(Bestilling!C152),Bestilling!D152,Bestilling!C152)&amp;""</f>
        <v/>
      </c>
      <c r="O132" s="28" t="str">
        <f>Bestilling!D152&amp;""</f>
        <v/>
      </c>
      <c r="P132" s="28" t="str">
        <f>Bestilling!E152&amp;""</f>
        <v/>
      </c>
      <c r="Q132" s="28" t="str">
        <f>TEXT(Bestilling!F152,"0000")&amp;""</f>
        <v>0000</v>
      </c>
      <c r="R132" s="28" t="str">
        <f>Bestilling!G152&amp;""</f>
        <v/>
      </c>
      <c r="S132" s="29" t="str">
        <f>TEXT(Bestilling!I152,"dd.mm.åååå")&amp;""</f>
        <v>00.01.1900</v>
      </c>
      <c r="T132" s="28" t="str">
        <f>IF(NOT(ISBLANK(Bestilling!D152)),"FØR KL 15","")</f>
        <v/>
      </c>
      <c r="U132" s="28" t="str">
        <f>Bestilling!J152&amp;""</f>
        <v/>
      </c>
      <c r="V132" s="28" t="str">
        <f>_xlfn.XLOOKUP(Bestilling!K152,tblProdukter[Produkt],tblProdukter[Varenr],"",0)&amp;""</f>
        <v/>
      </c>
      <c r="W132" s="28" t="str">
        <f t="shared" si="53"/>
        <v/>
      </c>
      <c r="X132" s="28"/>
      <c r="Y132" s="28" t="str">
        <f>SUBSTITUTE(Bestilling!L152&amp;"",",",".")</f>
        <v>0</v>
      </c>
      <c r="Z132" s="28" t="str">
        <f>SUBSTITUTE(TEXT(Bestilling!S152*100,"0,00")&amp;"",",",".")</f>
        <v>0.00</v>
      </c>
      <c r="AA132" s="28" t="str">
        <f>_xlfn.XLOOKUP("Kort",tblTilleggsvarerKort[Tilleggsvare],tblTilleggsvarerKort[Varenr],"",0)&amp;""</f>
        <v>111001</v>
      </c>
      <c r="AB132" s="28">
        <f t="shared" si="34"/>
        <v>1</v>
      </c>
      <c r="AC132" s="28" t="str">
        <f>SUBSTITUTE(_xlfn.XLOOKUP("Kort",tblTilleggsvarerKort[Tilleggsvare],tblTilleggsvarerKort[Pris inkl. MVA],"",0,1)&amp;"",",",".")</f>
        <v>20</v>
      </c>
      <c r="AD132" s="28" t="str">
        <f>_xlfn.XLOOKUP(Bestilling!O152,tblTilleggsvarer[Tilleggsvare],tblTilleggsvarer[Varenr],"",0)&amp;""</f>
        <v/>
      </c>
      <c r="AE132" s="28" t="str">
        <f t="shared" si="54"/>
        <v/>
      </c>
      <c r="AF132" s="28" t="str">
        <f>SUBSTITUTE(Bestilling!P152&amp;"",",",".")&amp;""</f>
        <v/>
      </c>
      <c r="AG132" s="28" t="str">
        <f>_xlfn.XLOOKUP(Bestilling!Q152,tblTilleggsvarer[Tilleggsvare],tblTilleggsvarer[Varenr],"",0)&amp;""</f>
        <v/>
      </c>
      <c r="AH132" s="28" t="str">
        <f t="shared" si="55"/>
        <v/>
      </c>
      <c r="AI132" s="28" t="str">
        <f>SUBSTITUTE(Bestilling!R152&amp;"",",",".")&amp;""</f>
        <v/>
      </c>
      <c r="AJ132" s="28" t="str">
        <f>IF(Bestilling!M152="Ja",1,"")&amp;""</f>
        <v/>
      </c>
      <c r="AK132" s="28"/>
      <c r="AL132" s="28" t="str">
        <f>TRIM(Bestilling!N152&amp;"")&amp;""</f>
        <v/>
      </c>
      <c r="AM132" s="28" t="str">
        <f>IF(ISBLANK(Bestilling!J152),"Kunden kan ikke utlevere mottakers tlf. nr.","")&amp;""</f>
        <v>Kunden kan ikke utlevere mottakers tlf. nr.</v>
      </c>
      <c r="AN132" s="28"/>
    </row>
    <row r="133" spans="1:40" x14ac:dyDescent="0.25">
      <c r="A133" t="b">
        <f>AND(Bestilling!G153&lt;&gt;"",Bestilling!H153="Norge")</f>
        <v>0</v>
      </c>
      <c r="C133" s="28" t="str">
        <f t="shared" si="44"/>
        <v/>
      </c>
      <c r="D133" s="28" t="str">
        <f t="shared" si="45"/>
        <v/>
      </c>
      <c r="E133" s="28" t="str">
        <f t="shared" si="46"/>
        <v/>
      </c>
      <c r="F133" s="28" t="str">
        <f t="shared" si="47"/>
        <v/>
      </c>
      <c r="G133" s="28" t="str">
        <f t="shared" si="48"/>
        <v/>
      </c>
      <c r="H133" s="28"/>
      <c r="I133" s="28" t="str">
        <f t="shared" si="49"/>
        <v/>
      </c>
      <c r="J133" s="28" t="str">
        <f t="shared" si="50"/>
        <v/>
      </c>
      <c r="K133" s="28" t="str">
        <f t="shared" si="51"/>
        <v/>
      </c>
      <c r="L133" s="28" t="str">
        <f t="shared" si="52"/>
        <v/>
      </c>
      <c r="M133" s="28" t="str">
        <f>SUBSTITUTE(IF(ISBLANK(Bestilling!U153),Bestilling!T153,Bestilling!U153)&amp;"",",",".")</f>
        <v/>
      </c>
      <c r="N133" s="28" t="str">
        <f>IF(ISBLANK(Bestilling!C153),Bestilling!D153,Bestilling!C153)&amp;""</f>
        <v/>
      </c>
      <c r="O133" s="28" t="str">
        <f>Bestilling!D153&amp;""</f>
        <v/>
      </c>
      <c r="P133" s="28" t="str">
        <f>Bestilling!E153&amp;""</f>
        <v/>
      </c>
      <c r="Q133" s="28" t="str">
        <f>TEXT(Bestilling!F153,"0000")&amp;""</f>
        <v>0000</v>
      </c>
      <c r="R133" s="28" t="str">
        <f>Bestilling!G153&amp;""</f>
        <v/>
      </c>
      <c r="S133" s="29" t="str">
        <f>TEXT(Bestilling!I153,"dd.mm.åååå")&amp;""</f>
        <v>00.01.1900</v>
      </c>
      <c r="T133" s="28" t="str">
        <f>IF(NOT(ISBLANK(Bestilling!D153)),"FØR KL 15","")</f>
        <v/>
      </c>
      <c r="U133" s="28" t="str">
        <f>Bestilling!J153&amp;""</f>
        <v/>
      </c>
      <c r="V133" s="28" t="str">
        <f>_xlfn.XLOOKUP(Bestilling!K153,tblProdukter[Produkt],tblProdukter[Varenr],"",0)&amp;""</f>
        <v/>
      </c>
      <c r="W133" s="28" t="str">
        <f t="shared" si="53"/>
        <v/>
      </c>
      <c r="X133" s="28"/>
      <c r="Y133" s="28" t="str">
        <f>SUBSTITUTE(Bestilling!L153&amp;"",",",".")</f>
        <v>0</v>
      </c>
      <c r="Z133" s="28" t="str">
        <f>SUBSTITUTE(TEXT(Bestilling!S153*100,"0,00")&amp;"",",",".")</f>
        <v>0.00</v>
      </c>
      <c r="AA133" s="28" t="str">
        <f>_xlfn.XLOOKUP("Kort",tblTilleggsvarerKort[Tilleggsvare],tblTilleggsvarerKort[Varenr],"",0)&amp;""</f>
        <v>111001</v>
      </c>
      <c r="AB133" s="28">
        <f t="shared" si="34"/>
        <v>1</v>
      </c>
      <c r="AC133" s="28" t="str">
        <f>SUBSTITUTE(_xlfn.XLOOKUP("Kort",tblTilleggsvarerKort[Tilleggsvare],tblTilleggsvarerKort[Pris inkl. MVA],"",0,1)&amp;"",",",".")</f>
        <v>20</v>
      </c>
      <c r="AD133" s="28" t="str">
        <f>_xlfn.XLOOKUP(Bestilling!O153,tblTilleggsvarer[Tilleggsvare],tblTilleggsvarer[Varenr],"",0)&amp;""</f>
        <v/>
      </c>
      <c r="AE133" s="28" t="str">
        <f t="shared" si="54"/>
        <v/>
      </c>
      <c r="AF133" s="28" t="str">
        <f>SUBSTITUTE(Bestilling!P153&amp;"",",",".")&amp;""</f>
        <v/>
      </c>
      <c r="AG133" s="28" t="str">
        <f>_xlfn.XLOOKUP(Bestilling!Q153,tblTilleggsvarer[Tilleggsvare],tblTilleggsvarer[Varenr],"",0)&amp;""</f>
        <v/>
      </c>
      <c r="AH133" s="28" t="str">
        <f t="shared" si="55"/>
        <v/>
      </c>
      <c r="AI133" s="28" t="str">
        <f>SUBSTITUTE(Bestilling!R153&amp;"",",",".")&amp;""</f>
        <v/>
      </c>
      <c r="AJ133" s="28" t="str">
        <f>IF(Bestilling!M153="Ja",1,"")&amp;""</f>
        <v/>
      </c>
      <c r="AK133" s="28"/>
      <c r="AL133" s="28" t="str">
        <f>TRIM(Bestilling!N153&amp;"")&amp;""</f>
        <v/>
      </c>
      <c r="AM133" s="28" t="str">
        <f>IF(ISBLANK(Bestilling!J153),"Kunden kan ikke utlevere mottakers tlf. nr.","")&amp;""</f>
        <v>Kunden kan ikke utlevere mottakers tlf. nr.</v>
      </c>
      <c r="AN133" s="28"/>
    </row>
    <row r="134" spans="1:40" x14ac:dyDescent="0.25">
      <c r="A134" t="b">
        <f>AND(Bestilling!G154&lt;&gt;"",Bestilling!H154="Norge")</f>
        <v>0</v>
      </c>
      <c r="C134" s="28" t="str">
        <f t="shared" si="44"/>
        <v/>
      </c>
      <c r="D134" s="28" t="str">
        <f t="shared" si="45"/>
        <v/>
      </c>
      <c r="E134" s="28" t="str">
        <f t="shared" si="46"/>
        <v/>
      </c>
      <c r="F134" s="28" t="str">
        <f t="shared" si="47"/>
        <v/>
      </c>
      <c r="G134" s="28" t="str">
        <f t="shared" si="48"/>
        <v/>
      </c>
      <c r="H134" s="28"/>
      <c r="I134" s="28" t="str">
        <f t="shared" si="49"/>
        <v/>
      </c>
      <c r="J134" s="28" t="str">
        <f t="shared" si="50"/>
        <v/>
      </c>
      <c r="K134" s="28" t="str">
        <f t="shared" si="51"/>
        <v/>
      </c>
      <c r="L134" s="28" t="str">
        <f t="shared" si="52"/>
        <v/>
      </c>
      <c r="M134" s="28" t="str">
        <f>SUBSTITUTE(IF(ISBLANK(Bestilling!U154),Bestilling!T154,Bestilling!U154)&amp;"",",",".")</f>
        <v/>
      </c>
      <c r="N134" s="28" t="str">
        <f>IF(ISBLANK(Bestilling!C154),Bestilling!D154,Bestilling!C154)&amp;""</f>
        <v/>
      </c>
      <c r="O134" s="28" t="str">
        <f>Bestilling!D154&amp;""</f>
        <v/>
      </c>
      <c r="P134" s="28" t="str">
        <f>Bestilling!E154&amp;""</f>
        <v/>
      </c>
      <c r="Q134" s="28" t="str">
        <f>TEXT(Bestilling!F154,"0000")&amp;""</f>
        <v>0000</v>
      </c>
      <c r="R134" s="28" t="str">
        <f>Bestilling!G154&amp;""</f>
        <v/>
      </c>
      <c r="S134" s="29" t="str">
        <f>TEXT(Bestilling!I154,"dd.mm.åååå")&amp;""</f>
        <v>00.01.1900</v>
      </c>
      <c r="T134" s="28" t="str">
        <f>IF(NOT(ISBLANK(Bestilling!D154)),"FØR KL 15","")</f>
        <v/>
      </c>
      <c r="U134" s="28" t="str">
        <f>Bestilling!J154&amp;""</f>
        <v/>
      </c>
      <c r="V134" s="28" t="str">
        <f>_xlfn.XLOOKUP(Bestilling!K154,tblProdukter[Produkt],tblProdukter[Varenr],"",0)&amp;""</f>
        <v/>
      </c>
      <c r="W134" s="28" t="str">
        <f t="shared" si="53"/>
        <v/>
      </c>
      <c r="X134" s="28"/>
      <c r="Y134" s="28" t="str">
        <f>SUBSTITUTE(Bestilling!L154&amp;"",",",".")</f>
        <v>0</v>
      </c>
      <c r="Z134" s="28" t="str">
        <f>SUBSTITUTE(TEXT(Bestilling!S154*100,"0,00")&amp;"",",",".")</f>
        <v>0.00</v>
      </c>
      <c r="AA134" s="28" t="str">
        <f>_xlfn.XLOOKUP("Kort",tblTilleggsvarerKort[Tilleggsvare],tblTilleggsvarerKort[Varenr],"",0)&amp;""</f>
        <v>111001</v>
      </c>
      <c r="AB134" s="28">
        <f t="shared" ref="AB134:AB197" si="56">IF(AA134&lt;&gt;"",1,"")</f>
        <v>1</v>
      </c>
      <c r="AC134" s="28" t="str">
        <f>SUBSTITUTE(_xlfn.XLOOKUP("Kort",tblTilleggsvarerKort[Tilleggsvare],tblTilleggsvarerKort[Pris inkl. MVA],"",0,1)&amp;"",",",".")</f>
        <v>20</v>
      </c>
      <c r="AD134" s="28" t="str">
        <f>_xlfn.XLOOKUP(Bestilling!O154,tblTilleggsvarer[Tilleggsvare],tblTilleggsvarer[Varenr],"",0)&amp;""</f>
        <v/>
      </c>
      <c r="AE134" s="28" t="str">
        <f t="shared" si="54"/>
        <v/>
      </c>
      <c r="AF134" s="28" t="str">
        <f>SUBSTITUTE(Bestilling!P154&amp;"",",",".")&amp;""</f>
        <v/>
      </c>
      <c r="AG134" s="28" t="str">
        <f>_xlfn.XLOOKUP(Bestilling!Q154,tblTilleggsvarer[Tilleggsvare],tblTilleggsvarer[Varenr],"",0)&amp;""</f>
        <v/>
      </c>
      <c r="AH134" s="28" t="str">
        <f t="shared" si="55"/>
        <v/>
      </c>
      <c r="AI134" s="28" t="str">
        <f>SUBSTITUTE(Bestilling!R154&amp;"",",",".")&amp;""</f>
        <v/>
      </c>
      <c r="AJ134" s="28" t="str">
        <f>IF(Bestilling!M154="Ja",1,"")&amp;""</f>
        <v/>
      </c>
      <c r="AK134" s="28"/>
      <c r="AL134" s="28" t="str">
        <f>TRIM(Bestilling!N154&amp;"")&amp;""</f>
        <v/>
      </c>
      <c r="AM134" s="28" t="str">
        <f>IF(ISBLANK(Bestilling!J154),"Kunden kan ikke utlevere mottakers tlf. nr.","")&amp;""</f>
        <v>Kunden kan ikke utlevere mottakers tlf. nr.</v>
      </c>
      <c r="AN134" s="28"/>
    </row>
    <row r="135" spans="1:40" x14ac:dyDescent="0.25">
      <c r="A135" t="b">
        <f>AND(Bestilling!G155&lt;&gt;"",Bestilling!H155="Norge")</f>
        <v>0</v>
      </c>
      <c r="C135" s="28" t="str">
        <f t="shared" si="44"/>
        <v/>
      </c>
      <c r="D135" s="28" t="str">
        <f t="shared" si="45"/>
        <v/>
      </c>
      <c r="E135" s="28" t="str">
        <f t="shared" si="46"/>
        <v/>
      </c>
      <c r="F135" s="28" t="str">
        <f t="shared" si="47"/>
        <v/>
      </c>
      <c r="G135" s="28" t="str">
        <f t="shared" si="48"/>
        <v/>
      </c>
      <c r="H135" s="28"/>
      <c r="I135" s="28" t="str">
        <f t="shared" si="49"/>
        <v/>
      </c>
      <c r="J135" s="28" t="str">
        <f t="shared" si="50"/>
        <v/>
      </c>
      <c r="K135" s="28" t="str">
        <f t="shared" si="51"/>
        <v/>
      </c>
      <c r="L135" s="28" t="str">
        <f t="shared" si="52"/>
        <v/>
      </c>
      <c r="M135" s="28" t="str">
        <f>SUBSTITUTE(IF(ISBLANK(Bestilling!U155),Bestilling!T155,Bestilling!U155)&amp;"",",",".")</f>
        <v/>
      </c>
      <c r="N135" s="28" t="str">
        <f>IF(ISBLANK(Bestilling!C155),Bestilling!D155,Bestilling!C155)&amp;""</f>
        <v/>
      </c>
      <c r="O135" s="28" t="str">
        <f>Bestilling!D155&amp;""</f>
        <v/>
      </c>
      <c r="P135" s="28" t="str">
        <f>Bestilling!E155&amp;""</f>
        <v/>
      </c>
      <c r="Q135" s="28" t="str">
        <f>TEXT(Bestilling!F155,"0000")&amp;""</f>
        <v>0000</v>
      </c>
      <c r="R135" s="28" t="str">
        <f>Bestilling!G155&amp;""</f>
        <v/>
      </c>
      <c r="S135" s="29" t="str">
        <f>TEXT(Bestilling!I155,"dd.mm.åååå")&amp;""</f>
        <v>00.01.1900</v>
      </c>
      <c r="T135" s="28" t="str">
        <f>IF(NOT(ISBLANK(Bestilling!D155)),"FØR KL 15","")</f>
        <v/>
      </c>
      <c r="U135" s="28" t="str">
        <f>Bestilling!J155&amp;""</f>
        <v/>
      </c>
      <c r="V135" s="28" t="str">
        <f>_xlfn.XLOOKUP(Bestilling!K155,tblProdukter[Produkt],tblProdukter[Varenr],"",0)&amp;""</f>
        <v/>
      </c>
      <c r="W135" s="28" t="str">
        <f t="shared" si="53"/>
        <v/>
      </c>
      <c r="X135" s="28"/>
      <c r="Y135" s="28" t="str">
        <f>SUBSTITUTE(Bestilling!L155&amp;"",",",".")</f>
        <v>0</v>
      </c>
      <c r="Z135" s="28" t="str">
        <f>SUBSTITUTE(TEXT(Bestilling!S155*100,"0,00")&amp;"",",",".")</f>
        <v>0.00</v>
      </c>
      <c r="AA135" s="28" t="str">
        <f>_xlfn.XLOOKUP("Kort",tblTilleggsvarerKort[Tilleggsvare],tblTilleggsvarerKort[Varenr],"",0)&amp;""</f>
        <v>111001</v>
      </c>
      <c r="AB135" s="28">
        <f t="shared" si="56"/>
        <v>1</v>
      </c>
      <c r="AC135" s="28" t="str">
        <f>SUBSTITUTE(_xlfn.XLOOKUP("Kort",tblTilleggsvarerKort[Tilleggsvare],tblTilleggsvarerKort[Pris inkl. MVA],"",0,1)&amp;"",",",".")</f>
        <v>20</v>
      </c>
      <c r="AD135" s="28" t="str">
        <f>_xlfn.XLOOKUP(Bestilling!O155,tblTilleggsvarer[Tilleggsvare],tblTilleggsvarer[Varenr],"",0)&amp;""</f>
        <v/>
      </c>
      <c r="AE135" s="28" t="str">
        <f t="shared" si="54"/>
        <v/>
      </c>
      <c r="AF135" s="28" t="str">
        <f>SUBSTITUTE(Bestilling!P155&amp;"",",",".")&amp;""</f>
        <v/>
      </c>
      <c r="AG135" s="28" t="str">
        <f>_xlfn.XLOOKUP(Bestilling!Q155,tblTilleggsvarer[Tilleggsvare],tblTilleggsvarer[Varenr],"",0)&amp;""</f>
        <v/>
      </c>
      <c r="AH135" s="28" t="str">
        <f t="shared" si="55"/>
        <v/>
      </c>
      <c r="AI135" s="28" t="str">
        <f>SUBSTITUTE(Bestilling!R155&amp;"",",",".")&amp;""</f>
        <v/>
      </c>
      <c r="AJ135" s="28" t="str">
        <f>IF(Bestilling!M155="Ja",1,"")&amp;""</f>
        <v/>
      </c>
      <c r="AK135" s="28"/>
      <c r="AL135" s="28" t="str">
        <f>TRIM(Bestilling!N155&amp;"")&amp;""</f>
        <v/>
      </c>
      <c r="AM135" s="28" t="str">
        <f>IF(ISBLANK(Bestilling!J155),"Kunden kan ikke utlevere mottakers tlf. nr.","")&amp;""</f>
        <v>Kunden kan ikke utlevere mottakers tlf. nr.</v>
      </c>
      <c r="AN135" s="28"/>
    </row>
    <row r="136" spans="1:40" x14ac:dyDescent="0.25">
      <c r="A136" t="b">
        <f>AND(Bestilling!G156&lt;&gt;"",Bestilling!H156="Norge")</f>
        <v>0</v>
      </c>
      <c r="C136" s="28" t="str">
        <f t="shared" si="44"/>
        <v/>
      </c>
      <c r="D136" s="28" t="str">
        <f t="shared" si="45"/>
        <v/>
      </c>
      <c r="E136" s="28" t="str">
        <f t="shared" si="46"/>
        <v/>
      </c>
      <c r="F136" s="28" t="str">
        <f t="shared" si="47"/>
        <v/>
      </c>
      <c r="G136" s="28" t="str">
        <f t="shared" si="48"/>
        <v/>
      </c>
      <c r="H136" s="28"/>
      <c r="I136" s="28" t="str">
        <f t="shared" si="49"/>
        <v/>
      </c>
      <c r="J136" s="28" t="str">
        <f t="shared" si="50"/>
        <v/>
      </c>
      <c r="K136" s="28" t="str">
        <f t="shared" si="51"/>
        <v/>
      </c>
      <c r="L136" s="28" t="str">
        <f t="shared" si="52"/>
        <v/>
      </c>
      <c r="M136" s="28" t="str">
        <f>SUBSTITUTE(IF(ISBLANK(Bestilling!U156),Bestilling!T156,Bestilling!U156)&amp;"",",",".")</f>
        <v/>
      </c>
      <c r="N136" s="28" t="str">
        <f>IF(ISBLANK(Bestilling!C156),Bestilling!D156,Bestilling!C156)&amp;""</f>
        <v/>
      </c>
      <c r="O136" s="28" t="str">
        <f>Bestilling!D156&amp;""</f>
        <v/>
      </c>
      <c r="P136" s="28" t="str">
        <f>Bestilling!E156&amp;""</f>
        <v/>
      </c>
      <c r="Q136" s="28" t="str">
        <f>TEXT(Bestilling!F156,"0000")&amp;""</f>
        <v>0000</v>
      </c>
      <c r="R136" s="28" t="str">
        <f>Bestilling!G156&amp;""</f>
        <v/>
      </c>
      <c r="S136" s="29" t="str">
        <f>TEXT(Bestilling!I156,"dd.mm.åååå")&amp;""</f>
        <v>00.01.1900</v>
      </c>
      <c r="T136" s="28" t="str">
        <f>IF(NOT(ISBLANK(Bestilling!D156)),"FØR KL 15","")</f>
        <v/>
      </c>
      <c r="U136" s="28" t="str">
        <f>Bestilling!J156&amp;""</f>
        <v/>
      </c>
      <c r="V136" s="28" t="str">
        <f>_xlfn.XLOOKUP(Bestilling!K156,tblProdukter[Produkt],tblProdukter[Varenr],"",0)&amp;""</f>
        <v/>
      </c>
      <c r="W136" s="28" t="str">
        <f t="shared" si="53"/>
        <v/>
      </c>
      <c r="X136" s="28"/>
      <c r="Y136" s="28" t="str">
        <f>SUBSTITUTE(Bestilling!L156&amp;"",",",".")</f>
        <v>0</v>
      </c>
      <c r="Z136" s="28" t="str">
        <f>SUBSTITUTE(TEXT(Bestilling!S156*100,"0,00")&amp;"",",",".")</f>
        <v>0.00</v>
      </c>
      <c r="AA136" s="28" t="str">
        <f>_xlfn.XLOOKUP("Kort",tblTilleggsvarerKort[Tilleggsvare],tblTilleggsvarerKort[Varenr],"",0)&amp;""</f>
        <v>111001</v>
      </c>
      <c r="AB136" s="28">
        <f t="shared" si="56"/>
        <v>1</v>
      </c>
      <c r="AC136" s="28" t="str">
        <f>SUBSTITUTE(_xlfn.XLOOKUP("Kort",tblTilleggsvarerKort[Tilleggsvare],tblTilleggsvarerKort[Pris inkl. MVA],"",0,1)&amp;"",",",".")</f>
        <v>20</v>
      </c>
      <c r="AD136" s="28" t="str">
        <f>_xlfn.XLOOKUP(Bestilling!O156,tblTilleggsvarer[Tilleggsvare],tblTilleggsvarer[Varenr],"",0)&amp;""</f>
        <v/>
      </c>
      <c r="AE136" s="28" t="str">
        <f t="shared" si="54"/>
        <v/>
      </c>
      <c r="AF136" s="28" t="str">
        <f>SUBSTITUTE(Bestilling!P156&amp;"",",",".")&amp;""</f>
        <v/>
      </c>
      <c r="AG136" s="28" t="str">
        <f>_xlfn.XLOOKUP(Bestilling!Q156,tblTilleggsvarer[Tilleggsvare],tblTilleggsvarer[Varenr],"",0)&amp;""</f>
        <v/>
      </c>
      <c r="AH136" s="28" t="str">
        <f t="shared" si="55"/>
        <v/>
      </c>
      <c r="AI136" s="28" t="str">
        <f>SUBSTITUTE(Bestilling!R156&amp;"",",",".")&amp;""</f>
        <v/>
      </c>
      <c r="AJ136" s="28" t="str">
        <f>IF(Bestilling!M156="Ja",1,"")&amp;""</f>
        <v/>
      </c>
      <c r="AK136" s="28"/>
      <c r="AL136" s="28" t="str">
        <f>TRIM(Bestilling!N156&amp;"")&amp;""</f>
        <v/>
      </c>
      <c r="AM136" s="28" t="str">
        <f>IF(ISBLANK(Bestilling!J156),"Kunden kan ikke utlevere mottakers tlf. nr.","")&amp;""</f>
        <v>Kunden kan ikke utlevere mottakers tlf. nr.</v>
      </c>
      <c r="AN136" s="28"/>
    </row>
    <row r="137" spans="1:40" x14ac:dyDescent="0.25">
      <c r="A137" t="b">
        <f>AND(Bestilling!G157&lt;&gt;"",Bestilling!H157="Norge")</f>
        <v>0</v>
      </c>
      <c r="C137" s="28" t="str">
        <f t="shared" si="44"/>
        <v/>
      </c>
      <c r="D137" s="28" t="str">
        <f t="shared" si="45"/>
        <v/>
      </c>
      <c r="E137" s="28" t="str">
        <f t="shared" si="46"/>
        <v/>
      </c>
      <c r="F137" s="28" t="str">
        <f t="shared" si="47"/>
        <v/>
      </c>
      <c r="G137" s="28" t="str">
        <f t="shared" si="48"/>
        <v/>
      </c>
      <c r="H137" s="28"/>
      <c r="I137" s="28" t="str">
        <f t="shared" si="49"/>
        <v/>
      </c>
      <c r="J137" s="28" t="str">
        <f t="shared" si="50"/>
        <v/>
      </c>
      <c r="K137" s="28" t="str">
        <f t="shared" si="51"/>
        <v/>
      </c>
      <c r="L137" s="28" t="str">
        <f t="shared" si="52"/>
        <v/>
      </c>
      <c r="M137" s="28" t="str">
        <f>SUBSTITUTE(IF(ISBLANK(Bestilling!U157),Bestilling!T157,Bestilling!U157)&amp;"",",",".")</f>
        <v/>
      </c>
      <c r="N137" s="28" t="str">
        <f>IF(ISBLANK(Bestilling!C157),Bestilling!D157,Bestilling!C157)&amp;""</f>
        <v/>
      </c>
      <c r="O137" s="28" t="str">
        <f>Bestilling!D157&amp;""</f>
        <v/>
      </c>
      <c r="P137" s="28" t="str">
        <f>Bestilling!E157&amp;""</f>
        <v/>
      </c>
      <c r="Q137" s="28" t="str">
        <f>TEXT(Bestilling!F157,"0000")&amp;""</f>
        <v>0000</v>
      </c>
      <c r="R137" s="28" t="str">
        <f>Bestilling!G157&amp;""</f>
        <v/>
      </c>
      <c r="S137" s="29" t="str">
        <f>TEXT(Bestilling!I157,"dd.mm.åååå")&amp;""</f>
        <v>00.01.1900</v>
      </c>
      <c r="T137" s="28" t="str">
        <f>IF(NOT(ISBLANK(Bestilling!D157)),"FØR KL 15","")</f>
        <v/>
      </c>
      <c r="U137" s="28" t="str">
        <f>Bestilling!J157&amp;""</f>
        <v/>
      </c>
      <c r="V137" s="28" t="str">
        <f>_xlfn.XLOOKUP(Bestilling!K157,tblProdukter[Produkt],tblProdukter[Varenr],"",0)&amp;""</f>
        <v/>
      </c>
      <c r="W137" s="28" t="str">
        <f t="shared" si="53"/>
        <v/>
      </c>
      <c r="X137" s="28"/>
      <c r="Y137" s="28" t="str">
        <f>SUBSTITUTE(Bestilling!L157&amp;"",",",".")</f>
        <v>0</v>
      </c>
      <c r="Z137" s="28" t="str">
        <f>SUBSTITUTE(TEXT(Bestilling!S157*100,"0,00")&amp;"",",",".")</f>
        <v>0.00</v>
      </c>
      <c r="AA137" s="28" t="str">
        <f>_xlfn.XLOOKUP("Kort",tblTilleggsvarerKort[Tilleggsvare],tblTilleggsvarerKort[Varenr],"",0)&amp;""</f>
        <v>111001</v>
      </c>
      <c r="AB137" s="28">
        <f t="shared" si="56"/>
        <v>1</v>
      </c>
      <c r="AC137" s="28" t="str">
        <f>SUBSTITUTE(_xlfn.XLOOKUP("Kort",tblTilleggsvarerKort[Tilleggsvare],tblTilleggsvarerKort[Pris inkl. MVA],"",0,1)&amp;"",",",".")</f>
        <v>20</v>
      </c>
      <c r="AD137" s="28" t="str">
        <f>_xlfn.XLOOKUP(Bestilling!O157,tblTilleggsvarer[Tilleggsvare],tblTilleggsvarer[Varenr],"",0)&amp;""</f>
        <v/>
      </c>
      <c r="AE137" s="28" t="str">
        <f t="shared" si="54"/>
        <v/>
      </c>
      <c r="AF137" s="28" t="str">
        <f>SUBSTITUTE(Bestilling!P157&amp;"",",",".")&amp;""</f>
        <v/>
      </c>
      <c r="AG137" s="28" t="str">
        <f>_xlfn.XLOOKUP(Bestilling!Q157,tblTilleggsvarer[Tilleggsvare],tblTilleggsvarer[Varenr],"",0)&amp;""</f>
        <v/>
      </c>
      <c r="AH137" s="28" t="str">
        <f t="shared" si="55"/>
        <v/>
      </c>
      <c r="AI137" s="28" t="str">
        <f>SUBSTITUTE(Bestilling!R157&amp;"",",",".")&amp;""</f>
        <v/>
      </c>
      <c r="AJ137" s="28" t="str">
        <f>IF(Bestilling!M157="Ja",1,"")&amp;""</f>
        <v/>
      </c>
      <c r="AK137" s="28"/>
      <c r="AL137" s="28" t="str">
        <f>TRIM(Bestilling!N157&amp;"")&amp;""</f>
        <v/>
      </c>
      <c r="AM137" s="28" t="str">
        <f>IF(ISBLANK(Bestilling!J157),"Kunden kan ikke utlevere mottakers tlf. nr.","")&amp;""</f>
        <v>Kunden kan ikke utlevere mottakers tlf. nr.</v>
      </c>
      <c r="AN137" s="28"/>
    </row>
    <row r="138" spans="1:40" x14ac:dyDescent="0.25">
      <c r="A138" t="b">
        <f>AND(Bestilling!G158&lt;&gt;"",Bestilling!H158="Norge")</f>
        <v>0</v>
      </c>
      <c r="C138" s="28" t="str">
        <f t="shared" si="44"/>
        <v/>
      </c>
      <c r="D138" s="28" t="str">
        <f t="shared" si="45"/>
        <v/>
      </c>
      <c r="E138" s="28" t="str">
        <f t="shared" si="46"/>
        <v/>
      </c>
      <c r="F138" s="28" t="str">
        <f t="shared" si="47"/>
        <v/>
      </c>
      <c r="G138" s="28" t="str">
        <f t="shared" si="48"/>
        <v/>
      </c>
      <c r="H138" s="28"/>
      <c r="I138" s="28" t="str">
        <f t="shared" si="49"/>
        <v/>
      </c>
      <c r="J138" s="28" t="str">
        <f t="shared" si="50"/>
        <v/>
      </c>
      <c r="K138" s="28" t="str">
        <f t="shared" si="51"/>
        <v/>
      </c>
      <c r="L138" s="28" t="str">
        <f t="shared" si="52"/>
        <v/>
      </c>
      <c r="M138" s="28" t="str">
        <f>SUBSTITUTE(IF(ISBLANK(Bestilling!U158),Bestilling!T158,Bestilling!U158)&amp;"",",",".")</f>
        <v/>
      </c>
      <c r="N138" s="28" t="str">
        <f>IF(ISBLANK(Bestilling!C158),Bestilling!D158,Bestilling!C158)&amp;""</f>
        <v/>
      </c>
      <c r="O138" s="28" t="str">
        <f>Bestilling!D158&amp;""</f>
        <v/>
      </c>
      <c r="P138" s="28" t="str">
        <f>Bestilling!E158&amp;""</f>
        <v/>
      </c>
      <c r="Q138" s="28" t="str">
        <f>TEXT(Bestilling!F158,"0000")&amp;""</f>
        <v>0000</v>
      </c>
      <c r="R138" s="28" t="str">
        <f>Bestilling!G158&amp;""</f>
        <v/>
      </c>
      <c r="S138" s="29" t="str">
        <f>TEXT(Bestilling!I158,"dd.mm.åååå")&amp;""</f>
        <v>00.01.1900</v>
      </c>
      <c r="T138" s="28" t="str">
        <f>IF(NOT(ISBLANK(Bestilling!D158)),"FØR KL 15","")</f>
        <v/>
      </c>
      <c r="U138" s="28" t="str">
        <f>Bestilling!J158&amp;""</f>
        <v/>
      </c>
      <c r="V138" s="28" t="str">
        <f>_xlfn.XLOOKUP(Bestilling!K158,tblProdukter[Produkt],tblProdukter[Varenr],"",0)&amp;""</f>
        <v/>
      </c>
      <c r="W138" s="28" t="str">
        <f t="shared" si="53"/>
        <v/>
      </c>
      <c r="X138" s="28"/>
      <c r="Y138" s="28" t="str">
        <f>SUBSTITUTE(Bestilling!L158&amp;"",",",".")</f>
        <v>0</v>
      </c>
      <c r="Z138" s="28" t="str">
        <f>SUBSTITUTE(TEXT(Bestilling!S158*100,"0,00")&amp;"",",",".")</f>
        <v>0.00</v>
      </c>
      <c r="AA138" s="28" t="str">
        <f>_xlfn.XLOOKUP("Kort",tblTilleggsvarerKort[Tilleggsvare],tblTilleggsvarerKort[Varenr],"",0)&amp;""</f>
        <v>111001</v>
      </c>
      <c r="AB138" s="28">
        <f t="shared" si="56"/>
        <v>1</v>
      </c>
      <c r="AC138" s="28" t="str">
        <f>SUBSTITUTE(_xlfn.XLOOKUP("Kort",tblTilleggsvarerKort[Tilleggsvare],tblTilleggsvarerKort[Pris inkl. MVA],"",0,1)&amp;"",",",".")</f>
        <v>20</v>
      </c>
      <c r="AD138" s="28" t="str">
        <f>_xlfn.XLOOKUP(Bestilling!O158,tblTilleggsvarer[Tilleggsvare],tblTilleggsvarer[Varenr],"",0)&amp;""</f>
        <v/>
      </c>
      <c r="AE138" s="28" t="str">
        <f t="shared" si="54"/>
        <v/>
      </c>
      <c r="AF138" s="28" t="str">
        <f>SUBSTITUTE(Bestilling!P158&amp;"",",",".")&amp;""</f>
        <v/>
      </c>
      <c r="AG138" s="28" t="str">
        <f>_xlfn.XLOOKUP(Bestilling!Q158,tblTilleggsvarer[Tilleggsvare],tblTilleggsvarer[Varenr],"",0)&amp;""</f>
        <v/>
      </c>
      <c r="AH138" s="28" t="str">
        <f t="shared" si="55"/>
        <v/>
      </c>
      <c r="AI138" s="28" t="str">
        <f>SUBSTITUTE(Bestilling!R158&amp;"",",",".")&amp;""</f>
        <v/>
      </c>
      <c r="AJ138" s="28" t="str">
        <f>IF(Bestilling!M158="Ja",1,"")&amp;""</f>
        <v/>
      </c>
      <c r="AK138" s="28"/>
      <c r="AL138" s="28" t="str">
        <f>TRIM(Bestilling!N158&amp;"")&amp;""</f>
        <v/>
      </c>
      <c r="AM138" s="28" t="str">
        <f>IF(ISBLANK(Bestilling!J158),"Kunden kan ikke utlevere mottakers tlf. nr.","")&amp;""</f>
        <v>Kunden kan ikke utlevere mottakers tlf. nr.</v>
      </c>
      <c r="AN138" s="28"/>
    </row>
    <row r="139" spans="1:40" x14ac:dyDescent="0.25">
      <c r="A139" t="b">
        <f>AND(Bestilling!G159&lt;&gt;"",Bestilling!H159="Norge")</f>
        <v>0</v>
      </c>
      <c r="C139" s="28" t="str">
        <f t="shared" si="44"/>
        <v/>
      </c>
      <c r="D139" s="28" t="str">
        <f t="shared" si="45"/>
        <v/>
      </c>
      <c r="E139" s="28" t="str">
        <f t="shared" si="46"/>
        <v/>
      </c>
      <c r="F139" s="28" t="str">
        <f t="shared" si="47"/>
        <v/>
      </c>
      <c r="G139" s="28" t="str">
        <f t="shared" si="48"/>
        <v/>
      </c>
      <c r="H139" s="28"/>
      <c r="I139" s="28" t="str">
        <f t="shared" si="49"/>
        <v/>
      </c>
      <c r="J139" s="28" t="str">
        <f t="shared" si="50"/>
        <v/>
      </c>
      <c r="K139" s="28" t="str">
        <f t="shared" si="51"/>
        <v/>
      </c>
      <c r="L139" s="28" t="str">
        <f t="shared" si="52"/>
        <v/>
      </c>
      <c r="M139" s="28" t="str">
        <f>SUBSTITUTE(IF(ISBLANK(Bestilling!U159),Bestilling!T159,Bestilling!U159)&amp;"",",",".")</f>
        <v/>
      </c>
      <c r="N139" s="28" t="str">
        <f>IF(ISBLANK(Bestilling!C159),Bestilling!D159,Bestilling!C159)&amp;""</f>
        <v/>
      </c>
      <c r="O139" s="28" t="str">
        <f>Bestilling!D159&amp;""</f>
        <v/>
      </c>
      <c r="P139" s="28" t="str">
        <f>Bestilling!E159&amp;""</f>
        <v/>
      </c>
      <c r="Q139" s="28" t="str">
        <f>TEXT(Bestilling!F159,"0000")&amp;""</f>
        <v>0000</v>
      </c>
      <c r="R139" s="28" t="str">
        <f>Bestilling!G159&amp;""</f>
        <v/>
      </c>
      <c r="S139" s="29" t="str">
        <f>TEXT(Bestilling!I159,"dd.mm.åååå")&amp;""</f>
        <v>00.01.1900</v>
      </c>
      <c r="T139" s="28" t="str">
        <f>IF(NOT(ISBLANK(Bestilling!D159)),"FØR KL 15","")</f>
        <v/>
      </c>
      <c r="U139" s="28" t="str">
        <f>Bestilling!J159&amp;""</f>
        <v/>
      </c>
      <c r="V139" s="28" t="str">
        <f>_xlfn.XLOOKUP(Bestilling!K159,tblProdukter[Produkt],tblProdukter[Varenr],"",0)&amp;""</f>
        <v/>
      </c>
      <c r="W139" s="28" t="str">
        <f t="shared" si="53"/>
        <v/>
      </c>
      <c r="X139" s="28"/>
      <c r="Y139" s="28" t="str">
        <f>SUBSTITUTE(Bestilling!L159&amp;"",",",".")</f>
        <v>0</v>
      </c>
      <c r="Z139" s="28" t="str">
        <f>SUBSTITUTE(TEXT(Bestilling!S159*100,"0,00")&amp;"",",",".")</f>
        <v>0.00</v>
      </c>
      <c r="AA139" s="28" t="str">
        <f>_xlfn.XLOOKUP("Kort",tblTilleggsvarerKort[Tilleggsvare],tblTilleggsvarerKort[Varenr],"",0)&amp;""</f>
        <v>111001</v>
      </c>
      <c r="AB139" s="28">
        <f t="shared" si="56"/>
        <v>1</v>
      </c>
      <c r="AC139" s="28" t="str">
        <f>SUBSTITUTE(_xlfn.XLOOKUP("Kort",tblTilleggsvarerKort[Tilleggsvare],tblTilleggsvarerKort[Pris inkl. MVA],"",0,1)&amp;"",",",".")</f>
        <v>20</v>
      </c>
      <c r="AD139" s="28" t="str">
        <f>_xlfn.XLOOKUP(Bestilling!O159,tblTilleggsvarer[Tilleggsvare],tblTilleggsvarer[Varenr],"",0)&amp;""</f>
        <v/>
      </c>
      <c r="AE139" s="28" t="str">
        <f t="shared" si="54"/>
        <v/>
      </c>
      <c r="AF139" s="28" t="str">
        <f>SUBSTITUTE(Bestilling!P159&amp;"",",",".")&amp;""</f>
        <v/>
      </c>
      <c r="AG139" s="28" t="str">
        <f>_xlfn.XLOOKUP(Bestilling!Q159,tblTilleggsvarer[Tilleggsvare],tblTilleggsvarer[Varenr],"",0)&amp;""</f>
        <v/>
      </c>
      <c r="AH139" s="28" t="str">
        <f t="shared" si="55"/>
        <v/>
      </c>
      <c r="AI139" s="28" t="str">
        <f>SUBSTITUTE(Bestilling!R159&amp;"",",",".")&amp;""</f>
        <v/>
      </c>
      <c r="AJ139" s="28" t="str">
        <f>IF(Bestilling!M159="Ja",1,"")&amp;""</f>
        <v/>
      </c>
      <c r="AK139" s="28"/>
      <c r="AL139" s="28" t="str">
        <f>TRIM(Bestilling!N159&amp;"")&amp;""</f>
        <v/>
      </c>
      <c r="AM139" s="28" t="str">
        <f>IF(ISBLANK(Bestilling!J159),"Kunden kan ikke utlevere mottakers tlf. nr.","")&amp;""</f>
        <v>Kunden kan ikke utlevere mottakers tlf. nr.</v>
      </c>
      <c r="AN139" s="28"/>
    </row>
    <row r="140" spans="1:40" x14ac:dyDescent="0.25">
      <c r="A140" t="b">
        <f>AND(Bestilling!G160&lt;&gt;"",Bestilling!H160="Norge")</f>
        <v>0</v>
      </c>
      <c r="C140" s="28" t="str">
        <f t="shared" si="44"/>
        <v/>
      </c>
      <c r="D140" s="28" t="str">
        <f t="shared" si="45"/>
        <v/>
      </c>
      <c r="E140" s="28" t="str">
        <f t="shared" si="46"/>
        <v/>
      </c>
      <c r="F140" s="28" t="str">
        <f t="shared" si="47"/>
        <v/>
      </c>
      <c r="G140" s="28" t="str">
        <f t="shared" si="48"/>
        <v/>
      </c>
      <c r="H140" s="28"/>
      <c r="I140" s="28" t="str">
        <f t="shared" si="49"/>
        <v/>
      </c>
      <c r="J140" s="28" t="str">
        <f t="shared" si="50"/>
        <v/>
      </c>
      <c r="K140" s="28" t="str">
        <f t="shared" si="51"/>
        <v/>
      </c>
      <c r="L140" s="28" t="str">
        <f t="shared" si="52"/>
        <v/>
      </c>
      <c r="M140" s="28" t="str">
        <f>SUBSTITUTE(IF(ISBLANK(Bestilling!U160),Bestilling!T160,Bestilling!U160)&amp;"",",",".")</f>
        <v/>
      </c>
      <c r="N140" s="28" t="str">
        <f>IF(ISBLANK(Bestilling!C160),Bestilling!D160,Bestilling!C160)&amp;""</f>
        <v/>
      </c>
      <c r="O140" s="28" t="str">
        <f>Bestilling!D160&amp;""</f>
        <v/>
      </c>
      <c r="P140" s="28" t="str">
        <f>Bestilling!E160&amp;""</f>
        <v/>
      </c>
      <c r="Q140" s="28" t="str">
        <f>TEXT(Bestilling!F160,"0000")&amp;""</f>
        <v>0000</v>
      </c>
      <c r="R140" s="28" t="str">
        <f>Bestilling!G160&amp;""</f>
        <v/>
      </c>
      <c r="S140" s="29" t="str">
        <f>TEXT(Bestilling!I160,"dd.mm.åååå")&amp;""</f>
        <v>00.01.1900</v>
      </c>
      <c r="T140" s="28" t="str">
        <f>IF(NOT(ISBLANK(Bestilling!D160)),"FØR KL 15","")</f>
        <v/>
      </c>
      <c r="U140" s="28" t="str">
        <f>Bestilling!J160&amp;""</f>
        <v/>
      </c>
      <c r="V140" s="28" t="str">
        <f>_xlfn.XLOOKUP(Bestilling!K160,tblProdukter[Produkt],tblProdukter[Varenr],"",0)&amp;""</f>
        <v/>
      </c>
      <c r="W140" s="28" t="str">
        <f t="shared" si="53"/>
        <v/>
      </c>
      <c r="X140" s="28"/>
      <c r="Y140" s="28" t="str">
        <f>SUBSTITUTE(Bestilling!L160&amp;"",",",".")</f>
        <v>0</v>
      </c>
      <c r="Z140" s="28" t="str">
        <f>SUBSTITUTE(TEXT(Bestilling!S160*100,"0,00")&amp;"",",",".")</f>
        <v>0.00</v>
      </c>
      <c r="AA140" s="28" t="str">
        <f>_xlfn.XLOOKUP("Kort",tblTilleggsvarerKort[Tilleggsvare],tblTilleggsvarerKort[Varenr],"",0)&amp;""</f>
        <v>111001</v>
      </c>
      <c r="AB140" s="28">
        <f t="shared" si="56"/>
        <v>1</v>
      </c>
      <c r="AC140" s="28" t="str">
        <f>SUBSTITUTE(_xlfn.XLOOKUP("Kort",tblTilleggsvarerKort[Tilleggsvare],tblTilleggsvarerKort[Pris inkl. MVA],"",0,1)&amp;"",",",".")</f>
        <v>20</v>
      </c>
      <c r="AD140" s="28" t="str">
        <f>_xlfn.XLOOKUP(Bestilling!O160,tblTilleggsvarer[Tilleggsvare],tblTilleggsvarer[Varenr],"",0)&amp;""</f>
        <v/>
      </c>
      <c r="AE140" s="28" t="str">
        <f t="shared" si="54"/>
        <v/>
      </c>
      <c r="AF140" s="28" t="str">
        <f>SUBSTITUTE(Bestilling!P160&amp;"",",",".")&amp;""</f>
        <v/>
      </c>
      <c r="AG140" s="28" t="str">
        <f>_xlfn.XLOOKUP(Bestilling!Q160,tblTilleggsvarer[Tilleggsvare],tblTilleggsvarer[Varenr],"",0)&amp;""</f>
        <v/>
      </c>
      <c r="AH140" s="28" t="str">
        <f t="shared" si="55"/>
        <v/>
      </c>
      <c r="AI140" s="28" t="str">
        <f>SUBSTITUTE(Bestilling!R160&amp;"",",",".")&amp;""</f>
        <v/>
      </c>
      <c r="AJ140" s="28" t="str">
        <f>IF(Bestilling!M160="Ja",1,"")&amp;""</f>
        <v/>
      </c>
      <c r="AK140" s="28"/>
      <c r="AL140" s="28" t="str">
        <f>TRIM(Bestilling!N160&amp;"")&amp;""</f>
        <v/>
      </c>
      <c r="AM140" s="28" t="str">
        <f>IF(ISBLANK(Bestilling!J160),"Kunden kan ikke utlevere mottakers tlf. nr.","")&amp;""</f>
        <v>Kunden kan ikke utlevere mottakers tlf. nr.</v>
      </c>
      <c r="AN140" s="28"/>
    </row>
    <row r="141" spans="1:40" x14ac:dyDescent="0.25">
      <c r="A141" t="b">
        <f>AND(Bestilling!G161&lt;&gt;"",Bestilling!H161="Norge")</f>
        <v>0</v>
      </c>
      <c r="C141" s="28" t="str">
        <f t="shared" si="44"/>
        <v/>
      </c>
      <c r="D141" s="28" t="str">
        <f t="shared" si="45"/>
        <v/>
      </c>
      <c r="E141" s="28" t="str">
        <f t="shared" si="46"/>
        <v/>
      </c>
      <c r="F141" s="28" t="str">
        <f t="shared" si="47"/>
        <v/>
      </c>
      <c r="G141" s="28" t="str">
        <f t="shared" si="48"/>
        <v/>
      </c>
      <c r="H141" s="28"/>
      <c r="I141" s="28" t="str">
        <f t="shared" si="49"/>
        <v/>
      </c>
      <c r="J141" s="28" t="str">
        <f t="shared" si="50"/>
        <v/>
      </c>
      <c r="K141" s="28" t="str">
        <f t="shared" si="51"/>
        <v/>
      </c>
      <c r="L141" s="28" t="str">
        <f t="shared" si="52"/>
        <v/>
      </c>
      <c r="M141" s="28" t="str">
        <f>SUBSTITUTE(IF(ISBLANK(Bestilling!U161),Bestilling!T161,Bestilling!U161)&amp;"",",",".")</f>
        <v/>
      </c>
      <c r="N141" s="28" t="str">
        <f>IF(ISBLANK(Bestilling!C161),Bestilling!D161,Bestilling!C161)&amp;""</f>
        <v/>
      </c>
      <c r="O141" s="28" t="str">
        <f>Bestilling!D161&amp;""</f>
        <v/>
      </c>
      <c r="P141" s="28" t="str">
        <f>Bestilling!E161&amp;""</f>
        <v/>
      </c>
      <c r="Q141" s="28" t="str">
        <f>TEXT(Bestilling!F161,"0000")&amp;""</f>
        <v>0000</v>
      </c>
      <c r="R141" s="28" t="str">
        <f>Bestilling!G161&amp;""</f>
        <v/>
      </c>
      <c r="S141" s="29" t="str">
        <f>TEXT(Bestilling!I161,"dd.mm.åååå")&amp;""</f>
        <v>00.01.1900</v>
      </c>
      <c r="T141" s="28" t="str">
        <f>IF(NOT(ISBLANK(Bestilling!D161)),"FØR KL 15","")</f>
        <v/>
      </c>
      <c r="U141" s="28" t="str">
        <f>Bestilling!J161&amp;""</f>
        <v/>
      </c>
      <c r="V141" s="28" t="str">
        <f>_xlfn.XLOOKUP(Bestilling!K161,tblProdukter[Produkt],tblProdukter[Varenr],"",0)&amp;""</f>
        <v/>
      </c>
      <c r="W141" s="28" t="str">
        <f t="shared" si="53"/>
        <v/>
      </c>
      <c r="X141" s="28"/>
      <c r="Y141" s="28" t="str">
        <f>SUBSTITUTE(Bestilling!L161&amp;"",",",".")</f>
        <v>0</v>
      </c>
      <c r="Z141" s="28" t="str">
        <f>SUBSTITUTE(TEXT(Bestilling!S161*100,"0,00")&amp;"",",",".")</f>
        <v>0.00</v>
      </c>
      <c r="AA141" s="28" t="str">
        <f>_xlfn.XLOOKUP("Kort",tblTilleggsvarerKort[Tilleggsvare],tblTilleggsvarerKort[Varenr],"",0)&amp;""</f>
        <v>111001</v>
      </c>
      <c r="AB141" s="28">
        <f t="shared" si="56"/>
        <v>1</v>
      </c>
      <c r="AC141" s="28" t="str">
        <f>SUBSTITUTE(_xlfn.XLOOKUP("Kort",tblTilleggsvarerKort[Tilleggsvare],tblTilleggsvarerKort[Pris inkl. MVA],"",0,1)&amp;"",",",".")</f>
        <v>20</v>
      </c>
      <c r="AD141" s="28" t="str">
        <f>_xlfn.XLOOKUP(Bestilling!O161,tblTilleggsvarer[Tilleggsvare],tblTilleggsvarer[Varenr],"",0)&amp;""</f>
        <v/>
      </c>
      <c r="AE141" s="28" t="str">
        <f t="shared" si="54"/>
        <v/>
      </c>
      <c r="AF141" s="28" t="str">
        <f>SUBSTITUTE(Bestilling!P161&amp;"",",",".")&amp;""</f>
        <v/>
      </c>
      <c r="AG141" s="28" t="str">
        <f>_xlfn.XLOOKUP(Bestilling!Q161,tblTilleggsvarer[Tilleggsvare],tblTilleggsvarer[Varenr],"",0)&amp;""</f>
        <v/>
      </c>
      <c r="AH141" s="28" t="str">
        <f t="shared" si="55"/>
        <v/>
      </c>
      <c r="AI141" s="28" t="str">
        <f>SUBSTITUTE(Bestilling!R161&amp;"",",",".")&amp;""</f>
        <v/>
      </c>
      <c r="AJ141" s="28" t="str">
        <f>IF(Bestilling!M161="Ja",1,"")&amp;""</f>
        <v/>
      </c>
      <c r="AK141" s="28"/>
      <c r="AL141" s="28" t="str">
        <f>TRIM(Bestilling!N161&amp;"")&amp;""</f>
        <v/>
      </c>
      <c r="AM141" s="28" t="str">
        <f>IF(ISBLANK(Bestilling!J161),"Kunden kan ikke utlevere mottakers tlf. nr.","")&amp;""</f>
        <v>Kunden kan ikke utlevere mottakers tlf. nr.</v>
      </c>
      <c r="AN141" s="28"/>
    </row>
    <row r="142" spans="1:40" x14ac:dyDescent="0.25">
      <c r="A142" t="b">
        <f>AND(Bestilling!G162&lt;&gt;"",Bestilling!H162="Norge")</f>
        <v>0</v>
      </c>
      <c r="C142" s="28" t="str">
        <f t="shared" si="44"/>
        <v/>
      </c>
      <c r="D142" s="28" t="str">
        <f t="shared" si="45"/>
        <v/>
      </c>
      <c r="E142" s="28" t="str">
        <f t="shared" si="46"/>
        <v/>
      </c>
      <c r="F142" s="28" t="str">
        <f t="shared" si="47"/>
        <v/>
      </c>
      <c r="G142" s="28" t="str">
        <f t="shared" si="48"/>
        <v/>
      </c>
      <c r="H142" s="28"/>
      <c r="I142" s="28" t="str">
        <f t="shared" si="49"/>
        <v/>
      </c>
      <c r="J142" s="28" t="str">
        <f t="shared" si="50"/>
        <v/>
      </c>
      <c r="K142" s="28" t="str">
        <f t="shared" si="51"/>
        <v/>
      </c>
      <c r="L142" s="28" t="str">
        <f t="shared" si="52"/>
        <v/>
      </c>
      <c r="M142" s="28" t="str">
        <f>SUBSTITUTE(IF(ISBLANK(Bestilling!U162),Bestilling!T162,Bestilling!U162)&amp;"",",",".")</f>
        <v/>
      </c>
      <c r="N142" s="28" t="str">
        <f>IF(ISBLANK(Bestilling!C162),Bestilling!D162,Bestilling!C162)&amp;""</f>
        <v/>
      </c>
      <c r="O142" s="28" t="str">
        <f>Bestilling!D162&amp;""</f>
        <v/>
      </c>
      <c r="P142" s="28" t="str">
        <f>Bestilling!E162&amp;""</f>
        <v/>
      </c>
      <c r="Q142" s="28" t="str">
        <f>TEXT(Bestilling!F162,"0000")&amp;""</f>
        <v>0000</v>
      </c>
      <c r="R142" s="28" t="str">
        <f>Bestilling!G162&amp;""</f>
        <v/>
      </c>
      <c r="S142" s="29" t="str">
        <f>TEXT(Bestilling!I162,"dd.mm.åååå")&amp;""</f>
        <v>00.01.1900</v>
      </c>
      <c r="T142" s="28" t="str">
        <f>IF(NOT(ISBLANK(Bestilling!D162)),"FØR KL 15","")</f>
        <v/>
      </c>
      <c r="U142" s="28" t="str">
        <f>Bestilling!J162&amp;""</f>
        <v/>
      </c>
      <c r="V142" s="28" t="str">
        <f>_xlfn.XLOOKUP(Bestilling!K162,tblProdukter[Produkt],tblProdukter[Varenr],"",0)&amp;""</f>
        <v/>
      </c>
      <c r="W142" s="28" t="str">
        <f t="shared" si="53"/>
        <v/>
      </c>
      <c r="X142" s="28"/>
      <c r="Y142" s="28" t="str">
        <f>SUBSTITUTE(Bestilling!L162&amp;"",",",".")</f>
        <v>0</v>
      </c>
      <c r="Z142" s="28" t="str">
        <f>SUBSTITUTE(TEXT(Bestilling!S162*100,"0,00")&amp;"",",",".")</f>
        <v>0.00</v>
      </c>
      <c r="AA142" s="28" t="str">
        <f>_xlfn.XLOOKUP("Kort",tblTilleggsvarerKort[Tilleggsvare],tblTilleggsvarerKort[Varenr],"",0)&amp;""</f>
        <v>111001</v>
      </c>
      <c r="AB142" s="28">
        <f t="shared" si="56"/>
        <v>1</v>
      </c>
      <c r="AC142" s="28" t="str">
        <f>SUBSTITUTE(_xlfn.XLOOKUP("Kort",tblTilleggsvarerKort[Tilleggsvare],tblTilleggsvarerKort[Pris inkl. MVA],"",0,1)&amp;"",",",".")</f>
        <v>20</v>
      </c>
      <c r="AD142" s="28" t="str">
        <f>_xlfn.XLOOKUP(Bestilling!O162,tblTilleggsvarer[Tilleggsvare],tblTilleggsvarer[Varenr],"",0)&amp;""</f>
        <v/>
      </c>
      <c r="AE142" s="28" t="str">
        <f t="shared" si="54"/>
        <v/>
      </c>
      <c r="AF142" s="28" t="str">
        <f>SUBSTITUTE(Bestilling!P162&amp;"",",",".")&amp;""</f>
        <v/>
      </c>
      <c r="AG142" s="28" t="str">
        <f>_xlfn.XLOOKUP(Bestilling!Q162,tblTilleggsvarer[Tilleggsvare],tblTilleggsvarer[Varenr],"",0)&amp;""</f>
        <v/>
      </c>
      <c r="AH142" s="28" t="str">
        <f t="shared" si="55"/>
        <v/>
      </c>
      <c r="AI142" s="28" t="str">
        <f>SUBSTITUTE(Bestilling!R162&amp;"",",",".")&amp;""</f>
        <v/>
      </c>
      <c r="AJ142" s="28" t="str">
        <f>IF(Bestilling!M162="Ja",1,"")&amp;""</f>
        <v/>
      </c>
      <c r="AK142" s="28"/>
      <c r="AL142" s="28" t="str">
        <f>TRIM(Bestilling!N162&amp;"")&amp;""</f>
        <v/>
      </c>
      <c r="AM142" s="28" t="str">
        <f>IF(ISBLANK(Bestilling!J162),"Kunden kan ikke utlevere mottakers tlf. nr.","")&amp;""</f>
        <v>Kunden kan ikke utlevere mottakers tlf. nr.</v>
      </c>
      <c r="AN142" s="28"/>
    </row>
    <row r="143" spans="1:40" x14ac:dyDescent="0.25">
      <c r="A143" t="b">
        <f>AND(Bestilling!G163&lt;&gt;"",Bestilling!H163="Norge")</f>
        <v>0</v>
      </c>
      <c r="C143" s="28" t="str">
        <f t="shared" si="44"/>
        <v/>
      </c>
      <c r="D143" s="28" t="str">
        <f t="shared" si="45"/>
        <v/>
      </c>
      <c r="E143" s="28" t="str">
        <f t="shared" si="46"/>
        <v/>
      </c>
      <c r="F143" s="28" t="str">
        <f t="shared" si="47"/>
        <v/>
      </c>
      <c r="G143" s="28" t="str">
        <f t="shared" si="48"/>
        <v/>
      </c>
      <c r="H143" s="28"/>
      <c r="I143" s="28" t="str">
        <f t="shared" si="49"/>
        <v/>
      </c>
      <c r="J143" s="28" t="str">
        <f t="shared" si="50"/>
        <v/>
      </c>
      <c r="K143" s="28" t="str">
        <f t="shared" si="51"/>
        <v/>
      </c>
      <c r="L143" s="28" t="str">
        <f t="shared" si="52"/>
        <v/>
      </c>
      <c r="M143" s="28" t="str">
        <f>SUBSTITUTE(IF(ISBLANK(Bestilling!U163),Bestilling!T163,Bestilling!U163)&amp;"",",",".")</f>
        <v/>
      </c>
      <c r="N143" s="28" t="str">
        <f>IF(ISBLANK(Bestilling!C163),Bestilling!D163,Bestilling!C163)&amp;""</f>
        <v/>
      </c>
      <c r="O143" s="28" t="str">
        <f>Bestilling!D163&amp;""</f>
        <v/>
      </c>
      <c r="P143" s="28" t="str">
        <f>Bestilling!E163&amp;""</f>
        <v/>
      </c>
      <c r="Q143" s="28" t="str">
        <f>TEXT(Bestilling!F163,"0000")&amp;""</f>
        <v>0000</v>
      </c>
      <c r="R143" s="28" t="str">
        <f>Bestilling!G163&amp;""</f>
        <v/>
      </c>
      <c r="S143" s="29" t="str">
        <f>TEXT(Bestilling!I163,"dd.mm.åååå")&amp;""</f>
        <v>00.01.1900</v>
      </c>
      <c r="T143" s="28" t="str">
        <f>IF(NOT(ISBLANK(Bestilling!D163)),"FØR KL 15","")</f>
        <v/>
      </c>
      <c r="U143" s="28" t="str">
        <f>Bestilling!J163&amp;""</f>
        <v/>
      </c>
      <c r="V143" s="28" t="str">
        <f>_xlfn.XLOOKUP(Bestilling!K163,tblProdukter[Produkt],tblProdukter[Varenr],"",0)&amp;""</f>
        <v/>
      </c>
      <c r="W143" s="28" t="str">
        <f t="shared" si="53"/>
        <v/>
      </c>
      <c r="X143" s="28"/>
      <c r="Y143" s="28" t="str">
        <f>SUBSTITUTE(Bestilling!L163&amp;"",",",".")</f>
        <v>0</v>
      </c>
      <c r="Z143" s="28" t="str">
        <f>SUBSTITUTE(TEXT(Bestilling!S163*100,"0,00")&amp;"",",",".")</f>
        <v>0.00</v>
      </c>
      <c r="AA143" s="28" t="str">
        <f>_xlfn.XLOOKUP("Kort",tblTilleggsvarerKort[Tilleggsvare],tblTilleggsvarerKort[Varenr],"",0)&amp;""</f>
        <v>111001</v>
      </c>
      <c r="AB143" s="28">
        <f t="shared" si="56"/>
        <v>1</v>
      </c>
      <c r="AC143" s="28" t="str">
        <f>SUBSTITUTE(_xlfn.XLOOKUP("Kort",tblTilleggsvarerKort[Tilleggsvare],tblTilleggsvarerKort[Pris inkl. MVA],"",0,1)&amp;"",",",".")</f>
        <v>20</v>
      </c>
      <c r="AD143" s="28" t="str">
        <f>_xlfn.XLOOKUP(Bestilling!O163,tblTilleggsvarer[Tilleggsvare],tblTilleggsvarer[Varenr],"",0)&amp;""</f>
        <v/>
      </c>
      <c r="AE143" s="28" t="str">
        <f t="shared" si="54"/>
        <v/>
      </c>
      <c r="AF143" s="28" t="str">
        <f>SUBSTITUTE(Bestilling!P163&amp;"",",",".")&amp;""</f>
        <v/>
      </c>
      <c r="AG143" s="28" t="str">
        <f>_xlfn.XLOOKUP(Bestilling!Q163,tblTilleggsvarer[Tilleggsvare],tblTilleggsvarer[Varenr],"",0)&amp;""</f>
        <v/>
      </c>
      <c r="AH143" s="28" t="str">
        <f t="shared" si="55"/>
        <v/>
      </c>
      <c r="AI143" s="28" t="str">
        <f>SUBSTITUTE(Bestilling!R163&amp;"",",",".")&amp;""</f>
        <v/>
      </c>
      <c r="AJ143" s="28" t="str">
        <f>IF(Bestilling!M163="Ja",1,"")&amp;""</f>
        <v/>
      </c>
      <c r="AK143" s="28"/>
      <c r="AL143" s="28" t="str">
        <f>TRIM(Bestilling!N163&amp;"")&amp;""</f>
        <v/>
      </c>
      <c r="AM143" s="28" t="str">
        <f>IF(ISBLANK(Bestilling!J163),"Kunden kan ikke utlevere mottakers tlf. nr.","")&amp;""</f>
        <v>Kunden kan ikke utlevere mottakers tlf. nr.</v>
      </c>
      <c r="AN143" s="28"/>
    </row>
    <row r="144" spans="1:40" x14ac:dyDescent="0.25">
      <c r="A144" t="b">
        <f>AND(Bestilling!G164&lt;&gt;"",Bestilling!H164="Norge")</f>
        <v>0</v>
      </c>
      <c r="C144" s="28" t="str">
        <f t="shared" si="44"/>
        <v/>
      </c>
      <c r="D144" s="28" t="str">
        <f t="shared" si="45"/>
        <v/>
      </c>
      <c r="E144" s="28" t="str">
        <f t="shared" si="46"/>
        <v/>
      </c>
      <c r="F144" s="28" t="str">
        <f t="shared" si="47"/>
        <v/>
      </c>
      <c r="G144" s="28" t="str">
        <f t="shared" si="48"/>
        <v/>
      </c>
      <c r="H144" s="28"/>
      <c r="I144" s="28" t="str">
        <f t="shared" si="49"/>
        <v/>
      </c>
      <c r="J144" s="28" t="str">
        <f t="shared" si="50"/>
        <v/>
      </c>
      <c r="K144" s="28" t="str">
        <f t="shared" si="51"/>
        <v/>
      </c>
      <c r="L144" s="28" t="str">
        <f t="shared" si="52"/>
        <v/>
      </c>
      <c r="M144" s="28" t="str">
        <f>SUBSTITUTE(IF(ISBLANK(Bestilling!U164),Bestilling!T164,Bestilling!U164)&amp;"",",",".")</f>
        <v/>
      </c>
      <c r="N144" s="28" t="str">
        <f>IF(ISBLANK(Bestilling!C164),Bestilling!D164,Bestilling!C164)&amp;""</f>
        <v/>
      </c>
      <c r="O144" s="28" t="str">
        <f>Bestilling!D164&amp;""</f>
        <v/>
      </c>
      <c r="P144" s="28" t="str">
        <f>Bestilling!E164&amp;""</f>
        <v/>
      </c>
      <c r="Q144" s="28" t="str">
        <f>TEXT(Bestilling!F164,"0000")&amp;""</f>
        <v>0000</v>
      </c>
      <c r="R144" s="28" t="str">
        <f>Bestilling!G164&amp;""</f>
        <v/>
      </c>
      <c r="S144" s="29" t="str">
        <f>TEXT(Bestilling!I164,"dd.mm.åååå")&amp;""</f>
        <v>00.01.1900</v>
      </c>
      <c r="T144" s="28" t="str">
        <f>IF(NOT(ISBLANK(Bestilling!D164)),"FØR KL 15","")</f>
        <v/>
      </c>
      <c r="U144" s="28" t="str">
        <f>Bestilling!J164&amp;""</f>
        <v/>
      </c>
      <c r="V144" s="28" t="str">
        <f>_xlfn.XLOOKUP(Bestilling!K164,tblProdukter[Produkt],tblProdukter[Varenr],"",0)&amp;""</f>
        <v/>
      </c>
      <c r="W144" s="28" t="str">
        <f t="shared" si="53"/>
        <v/>
      </c>
      <c r="X144" s="28"/>
      <c r="Y144" s="28" t="str">
        <f>SUBSTITUTE(Bestilling!L164&amp;"",",",".")</f>
        <v>0</v>
      </c>
      <c r="Z144" s="28" t="str">
        <f>SUBSTITUTE(TEXT(Bestilling!S164*100,"0,00")&amp;"",",",".")</f>
        <v>0.00</v>
      </c>
      <c r="AA144" s="28" t="str">
        <f>_xlfn.XLOOKUP("Kort",tblTilleggsvarerKort[Tilleggsvare],tblTilleggsvarerKort[Varenr],"",0)&amp;""</f>
        <v>111001</v>
      </c>
      <c r="AB144" s="28">
        <f t="shared" si="56"/>
        <v>1</v>
      </c>
      <c r="AC144" s="28" t="str">
        <f>SUBSTITUTE(_xlfn.XLOOKUP("Kort",tblTilleggsvarerKort[Tilleggsvare],tblTilleggsvarerKort[Pris inkl. MVA],"",0,1)&amp;"",",",".")</f>
        <v>20</v>
      </c>
      <c r="AD144" s="28" t="str">
        <f>_xlfn.XLOOKUP(Bestilling!O164,tblTilleggsvarer[Tilleggsvare],tblTilleggsvarer[Varenr],"",0)&amp;""</f>
        <v/>
      </c>
      <c r="AE144" s="28" t="str">
        <f t="shared" si="54"/>
        <v/>
      </c>
      <c r="AF144" s="28" t="str">
        <f>SUBSTITUTE(Bestilling!P164&amp;"",",",".")&amp;""</f>
        <v/>
      </c>
      <c r="AG144" s="28" t="str">
        <f>_xlfn.XLOOKUP(Bestilling!Q164,tblTilleggsvarer[Tilleggsvare],tblTilleggsvarer[Varenr],"",0)&amp;""</f>
        <v/>
      </c>
      <c r="AH144" s="28" t="str">
        <f t="shared" si="55"/>
        <v/>
      </c>
      <c r="AI144" s="28" t="str">
        <f>SUBSTITUTE(Bestilling!R164&amp;"",",",".")&amp;""</f>
        <v/>
      </c>
      <c r="AJ144" s="28" t="str">
        <f>IF(Bestilling!M164="Ja",1,"")&amp;""</f>
        <v/>
      </c>
      <c r="AK144" s="28"/>
      <c r="AL144" s="28" t="str">
        <f>TRIM(Bestilling!N164&amp;"")&amp;""</f>
        <v/>
      </c>
      <c r="AM144" s="28" t="str">
        <f>IF(ISBLANK(Bestilling!J164),"Kunden kan ikke utlevere mottakers tlf. nr.","")&amp;""</f>
        <v>Kunden kan ikke utlevere mottakers tlf. nr.</v>
      </c>
      <c r="AN144" s="28"/>
    </row>
    <row r="145" spans="1:40" x14ac:dyDescent="0.25">
      <c r="A145" t="b">
        <f>AND(Bestilling!G165&lt;&gt;"",Bestilling!H165="Norge")</f>
        <v>0</v>
      </c>
      <c r="C145" s="28" t="str">
        <f t="shared" si="44"/>
        <v/>
      </c>
      <c r="D145" s="28" t="str">
        <f t="shared" si="45"/>
        <v/>
      </c>
      <c r="E145" s="28" t="str">
        <f t="shared" si="46"/>
        <v/>
      </c>
      <c r="F145" s="28" t="str">
        <f t="shared" si="47"/>
        <v/>
      </c>
      <c r="G145" s="28" t="str">
        <f t="shared" si="48"/>
        <v/>
      </c>
      <c r="H145" s="28"/>
      <c r="I145" s="28" t="str">
        <f t="shared" si="49"/>
        <v/>
      </c>
      <c r="J145" s="28" t="str">
        <f t="shared" si="50"/>
        <v/>
      </c>
      <c r="K145" s="28" t="str">
        <f t="shared" si="51"/>
        <v/>
      </c>
      <c r="L145" s="28" t="str">
        <f t="shared" si="52"/>
        <v/>
      </c>
      <c r="M145" s="28" t="str">
        <f>SUBSTITUTE(IF(ISBLANK(Bestilling!U165),Bestilling!T165,Bestilling!U165)&amp;"",",",".")</f>
        <v/>
      </c>
      <c r="N145" s="28" t="str">
        <f>IF(ISBLANK(Bestilling!C165),Bestilling!D165,Bestilling!C165)&amp;""</f>
        <v/>
      </c>
      <c r="O145" s="28" t="str">
        <f>Bestilling!D165&amp;""</f>
        <v/>
      </c>
      <c r="P145" s="28" t="str">
        <f>Bestilling!E165&amp;""</f>
        <v/>
      </c>
      <c r="Q145" s="28" t="str">
        <f>TEXT(Bestilling!F165,"0000")&amp;""</f>
        <v>0000</v>
      </c>
      <c r="R145" s="28" t="str">
        <f>Bestilling!G165&amp;""</f>
        <v/>
      </c>
      <c r="S145" s="29" t="str">
        <f>TEXT(Bestilling!I165,"dd.mm.åååå")&amp;""</f>
        <v>00.01.1900</v>
      </c>
      <c r="T145" s="28" t="str">
        <f>IF(NOT(ISBLANK(Bestilling!D165)),"FØR KL 15","")</f>
        <v/>
      </c>
      <c r="U145" s="28" t="str">
        <f>Bestilling!J165&amp;""</f>
        <v/>
      </c>
      <c r="V145" s="28" t="str">
        <f>_xlfn.XLOOKUP(Bestilling!K165,tblProdukter[Produkt],tblProdukter[Varenr],"",0)&amp;""</f>
        <v/>
      </c>
      <c r="W145" s="28" t="str">
        <f t="shared" si="53"/>
        <v/>
      </c>
      <c r="X145" s="28"/>
      <c r="Y145" s="28" t="str">
        <f>SUBSTITUTE(Bestilling!L165&amp;"",",",".")</f>
        <v>0</v>
      </c>
      <c r="Z145" s="28" t="str">
        <f>SUBSTITUTE(TEXT(Bestilling!S165*100,"0,00")&amp;"",",",".")</f>
        <v>0.00</v>
      </c>
      <c r="AA145" s="28" t="str">
        <f>_xlfn.XLOOKUP("Kort",tblTilleggsvarerKort[Tilleggsvare],tblTilleggsvarerKort[Varenr],"",0)&amp;""</f>
        <v>111001</v>
      </c>
      <c r="AB145" s="28">
        <f t="shared" si="56"/>
        <v>1</v>
      </c>
      <c r="AC145" s="28" t="str">
        <f>SUBSTITUTE(_xlfn.XLOOKUP("Kort",tblTilleggsvarerKort[Tilleggsvare],tblTilleggsvarerKort[Pris inkl. MVA],"",0,1)&amp;"",",",".")</f>
        <v>20</v>
      </c>
      <c r="AD145" s="28" t="str">
        <f>_xlfn.XLOOKUP(Bestilling!O165,tblTilleggsvarer[Tilleggsvare],tblTilleggsvarer[Varenr],"",0)&amp;""</f>
        <v/>
      </c>
      <c r="AE145" s="28" t="str">
        <f t="shared" si="54"/>
        <v/>
      </c>
      <c r="AF145" s="28" t="str">
        <f>SUBSTITUTE(Bestilling!P165&amp;"",",",".")&amp;""</f>
        <v/>
      </c>
      <c r="AG145" s="28" t="str">
        <f>_xlfn.XLOOKUP(Bestilling!Q165,tblTilleggsvarer[Tilleggsvare],tblTilleggsvarer[Varenr],"",0)&amp;""</f>
        <v/>
      </c>
      <c r="AH145" s="28" t="str">
        <f t="shared" si="55"/>
        <v/>
      </c>
      <c r="AI145" s="28" t="str">
        <f>SUBSTITUTE(Bestilling!R165&amp;"",",",".")&amp;""</f>
        <v/>
      </c>
      <c r="AJ145" s="28" t="str">
        <f>IF(Bestilling!M165="Ja",1,"")&amp;""</f>
        <v/>
      </c>
      <c r="AK145" s="28"/>
      <c r="AL145" s="28" t="str">
        <f>TRIM(Bestilling!N165&amp;"")&amp;""</f>
        <v/>
      </c>
      <c r="AM145" s="28" t="str">
        <f>IF(ISBLANK(Bestilling!J165),"Kunden kan ikke utlevere mottakers tlf. nr.","")&amp;""</f>
        <v>Kunden kan ikke utlevere mottakers tlf. nr.</v>
      </c>
      <c r="AN145" s="28"/>
    </row>
    <row r="146" spans="1:40" x14ac:dyDescent="0.25">
      <c r="A146" t="b">
        <f>AND(Bestilling!G166&lt;&gt;"",Bestilling!H166="Norge")</f>
        <v>0</v>
      </c>
      <c r="C146" s="28" t="str">
        <f t="shared" si="44"/>
        <v/>
      </c>
      <c r="D146" s="28" t="str">
        <f t="shared" si="45"/>
        <v/>
      </c>
      <c r="E146" s="28" t="str">
        <f t="shared" si="46"/>
        <v/>
      </c>
      <c r="F146" s="28" t="str">
        <f t="shared" si="47"/>
        <v/>
      </c>
      <c r="G146" s="28" t="str">
        <f t="shared" si="48"/>
        <v/>
      </c>
      <c r="H146" s="28"/>
      <c r="I146" s="28" t="str">
        <f t="shared" si="49"/>
        <v/>
      </c>
      <c r="J146" s="28" t="str">
        <f t="shared" si="50"/>
        <v/>
      </c>
      <c r="K146" s="28" t="str">
        <f t="shared" si="51"/>
        <v/>
      </c>
      <c r="L146" s="28" t="str">
        <f t="shared" si="52"/>
        <v/>
      </c>
      <c r="M146" s="28" t="str">
        <f>SUBSTITUTE(IF(ISBLANK(Bestilling!U166),Bestilling!T166,Bestilling!U166)&amp;"",",",".")</f>
        <v/>
      </c>
      <c r="N146" s="28" t="str">
        <f>IF(ISBLANK(Bestilling!C166),Bestilling!D166,Bestilling!C166)&amp;""</f>
        <v/>
      </c>
      <c r="O146" s="28" t="str">
        <f>Bestilling!D166&amp;""</f>
        <v/>
      </c>
      <c r="P146" s="28" t="str">
        <f>Bestilling!E166&amp;""</f>
        <v/>
      </c>
      <c r="Q146" s="28" t="str">
        <f>TEXT(Bestilling!F166,"0000")&amp;""</f>
        <v>0000</v>
      </c>
      <c r="R146" s="28" t="str">
        <f>Bestilling!G166&amp;""</f>
        <v/>
      </c>
      <c r="S146" s="29" t="str">
        <f>TEXT(Bestilling!I166,"dd.mm.åååå")&amp;""</f>
        <v>00.01.1900</v>
      </c>
      <c r="T146" s="28" t="str">
        <f>IF(NOT(ISBLANK(Bestilling!D166)),"FØR KL 15","")</f>
        <v/>
      </c>
      <c r="U146" s="28" t="str">
        <f>Bestilling!J166&amp;""</f>
        <v/>
      </c>
      <c r="V146" s="28" t="str">
        <f>_xlfn.XLOOKUP(Bestilling!K166,tblProdukter[Produkt],tblProdukter[Varenr],"",0)&amp;""</f>
        <v/>
      </c>
      <c r="W146" s="28" t="str">
        <f t="shared" si="53"/>
        <v/>
      </c>
      <c r="X146" s="28"/>
      <c r="Y146" s="28" t="str">
        <f>SUBSTITUTE(Bestilling!L166&amp;"",",",".")</f>
        <v>0</v>
      </c>
      <c r="Z146" s="28" t="str">
        <f>SUBSTITUTE(TEXT(Bestilling!S166*100,"0,00")&amp;"",",",".")</f>
        <v>0.00</v>
      </c>
      <c r="AA146" s="28" t="str">
        <f>_xlfn.XLOOKUP("Kort",tblTilleggsvarerKort[Tilleggsvare],tblTilleggsvarerKort[Varenr],"",0)&amp;""</f>
        <v>111001</v>
      </c>
      <c r="AB146" s="28">
        <f t="shared" si="56"/>
        <v>1</v>
      </c>
      <c r="AC146" s="28" t="str">
        <f>SUBSTITUTE(_xlfn.XLOOKUP("Kort",tblTilleggsvarerKort[Tilleggsvare],tblTilleggsvarerKort[Pris inkl. MVA],"",0,1)&amp;"",",",".")</f>
        <v>20</v>
      </c>
      <c r="AD146" s="28" t="str">
        <f>_xlfn.XLOOKUP(Bestilling!O166,tblTilleggsvarer[Tilleggsvare],tblTilleggsvarer[Varenr],"",0)&amp;""</f>
        <v/>
      </c>
      <c r="AE146" s="28" t="str">
        <f t="shared" si="54"/>
        <v/>
      </c>
      <c r="AF146" s="28" t="str">
        <f>SUBSTITUTE(Bestilling!P166&amp;"",",",".")&amp;""</f>
        <v/>
      </c>
      <c r="AG146" s="28" t="str">
        <f>_xlfn.XLOOKUP(Bestilling!Q166,tblTilleggsvarer[Tilleggsvare],tblTilleggsvarer[Varenr],"",0)&amp;""</f>
        <v/>
      </c>
      <c r="AH146" s="28" t="str">
        <f t="shared" si="55"/>
        <v/>
      </c>
      <c r="AI146" s="28" t="str">
        <f>SUBSTITUTE(Bestilling!R166&amp;"",",",".")&amp;""</f>
        <v/>
      </c>
      <c r="AJ146" s="28" t="str">
        <f>IF(Bestilling!M166="Ja",1,"")&amp;""</f>
        <v/>
      </c>
      <c r="AK146" s="28"/>
      <c r="AL146" s="28" t="str">
        <f>TRIM(Bestilling!N166&amp;"")&amp;""</f>
        <v/>
      </c>
      <c r="AM146" s="28" t="str">
        <f>IF(ISBLANK(Bestilling!J166),"Kunden kan ikke utlevere mottakers tlf. nr.","")&amp;""</f>
        <v>Kunden kan ikke utlevere mottakers tlf. nr.</v>
      </c>
      <c r="AN146" s="28"/>
    </row>
    <row r="147" spans="1:40" x14ac:dyDescent="0.25">
      <c r="A147" t="b">
        <f>AND(Bestilling!G167&lt;&gt;"",Bestilling!H167="Norge")</f>
        <v>0</v>
      </c>
      <c r="C147" s="28" t="str">
        <f t="shared" si="44"/>
        <v/>
      </c>
      <c r="D147" s="28" t="str">
        <f t="shared" si="45"/>
        <v/>
      </c>
      <c r="E147" s="28" t="str">
        <f t="shared" si="46"/>
        <v/>
      </c>
      <c r="F147" s="28" t="str">
        <f t="shared" si="47"/>
        <v/>
      </c>
      <c r="G147" s="28" t="str">
        <f t="shared" si="48"/>
        <v/>
      </c>
      <c r="H147" s="28"/>
      <c r="I147" s="28" t="str">
        <f t="shared" si="49"/>
        <v/>
      </c>
      <c r="J147" s="28" t="str">
        <f t="shared" si="50"/>
        <v/>
      </c>
      <c r="K147" s="28" t="str">
        <f t="shared" si="51"/>
        <v/>
      </c>
      <c r="L147" s="28" t="str">
        <f t="shared" si="52"/>
        <v/>
      </c>
      <c r="M147" s="28" t="str">
        <f>SUBSTITUTE(IF(ISBLANK(Bestilling!U167),Bestilling!T167,Bestilling!U167)&amp;"",",",".")</f>
        <v/>
      </c>
      <c r="N147" s="28" t="str">
        <f>IF(ISBLANK(Bestilling!C167),Bestilling!D167,Bestilling!C167)&amp;""</f>
        <v/>
      </c>
      <c r="O147" s="28" t="str">
        <f>Bestilling!D167&amp;""</f>
        <v/>
      </c>
      <c r="P147" s="28" t="str">
        <f>Bestilling!E167&amp;""</f>
        <v/>
      </c>
      <c r="Q147" s="28" t="str">
        <f>TEXT(Bestilling!F167,"0000")&amp;""</f>
        <v>0000</v>
      </c>
      <c r="R147" s="28" t="str">
        <f>Bestilling!G167&amp;""</f>
        <v/>
      </c>
      <c r="S147" s="29" t="str">
        <f>TEXT(Bestilling!I167,"dd.mm.åååå")&amp;""</f>
        <v>00.01.1900</v>
      </c>
      <c r="T147" s="28" t="str">
        <f>IF(NOT(ISBLANK(Bestilling!D167)),"FØR KL 15","")</f>
        <v/>
      </c>
      <c r="U147" s="28" t="str">
        <f>Bestilling!J167&amp;""</f>
        <v/>
      </c>
      <c r="V147" s="28" t="str">
        <f>_xlfn.XLOOKUP(Bestilling!K167,tblProdukter[Produkt],tblProdukter[Varenr],"",0)&amp;""</f>
        <v/>
      </c>
      <c r="W147" s="28" t="str">
        <f t="shared" si="53"/>
        <v/>
      </c>
      <c r="X147" s="28"/>
      <c r="Y147" s="28" t="str">
        <f>SUBSTITUTE(Bestilling!L167&amp;"",",",".")</f>
        <v>0</v>
      </c>
      <c r="Z147" s="28" t="str">
        <f>SUBSTITUTE(TEXT(Bestilling!S167*100,"0,00")&amp;"",",",".")</f>
        <v>0.00</v>
      </c>
      <c r="AA147" s="28" t="str">
        <f>_xlfn.XLOOKUP("Kort",tblTilleggsvarerKort[Tilleggsvare],tblTilleggsvarerKort[Varenr],"",0)&amp;""</f>
        <v>111001</v>
      </c>
      <c r="AB147" s="28">
        <f t="shared" si="56"/>
        <v>1</v>
      </c>
      <c r="AC147" s="28" t="str">
        <f>SUBSTITUTE(_xlfn.XLOOKUP("Kort",tblTilleggsvarerKort[Tilleggsvare],tblTilleggsvarerKort[Pris inkl. MVA],"",0,1)&amp;"",",",".")</f>
        <v>20</v>
      </c>
      <c r="AD147" s="28" t="str">
        <f>_xlfn.XLOOKUP(Bestilling!O167,tblTilleggsvarer[Tilleggsvare],tblTilleggsvarer[Varenr],"",0)&amp;""</f>
        <v/>
      </c>
      <c r="AE147" s="28" t="str">
        <f t="shared" si="54"/>
        <v/>
      </c>
      <c r="AF147" s="28" t="str">
        <f>SUBSTITUTE(Bestilling!P167&amp;"",",",".")&amp;""</f>
        <v/>
      </c>
      <c r="AG147" s="28" t="str">
        <f>_xlfn.XLOOKUP(Bestilling!Q167,tblTilleggsvarer[Tilleggsvare],tblTilleggsvarer[Varenr],"",0)&amp;""</f>
        <v/>
      </c>
      <c r="AH147" s="28" t="str">
        <f t="shared" si="55"/>
        <v/>
      </c>
      <c r="AI147" s="28" t="str">
        <f>SUBSTITUTE(Bestilling!R167&amp;"",",",".")&amp;""</f>
        <v/>
      </c>
      <c r="AJ147" s="28" t="str">
        <f>IF(Bestilling!M167="Ja",1,"")&amp;""</f>
        <v/>
      </c>
      <c r="AK147" s="28"/>
      <c r="AL147" s="28" t="str">
        <f>TRIM(Bestilling!N167&amp;"")&amp;""</f>
        <v/>
      </c>
      <c r="AM147" s="28" t="str">
        <f>IF(ISBLANK(Bestilling!J167),"Kunden kan ikke utlevere mottakers tlf. nr.","")&amp;""</f>
        <v>Kunden kan ikke utlevere mottakers tlf. nr.</v>
      </c>
      <c r="AN147" s="28"/>
    </row>
    <row r="148" spans="1:40" x14ac:dyDescent="0.25">
      <c r="A148" t="b">
        <f>AND(Bestilling!G168&lt;&gt;"",Bestilling!H168="Norge")</f>
        <v>0</v>
      </c>
      <c r="C148" s="28" t="str">
        <f t="shared" si="44"/>
        <v/>
      </c>
      <c r="D148" s="28" t="str">
        <f t="shared" si="45"/>
        <v/>
      </c>
      <c r="E148" s="28" t="str">
        <f t="shared" si="46"/>
        <v/>
      </c>
      <c r="F148" s="28" t="str">
        <f t="shared" si="47"/>
        <v/>
      </c>
      <c r="G148" s="28" t="str">
        <f t="shared" si="48"/>
        <v/>
      </c>
      <c r="H148" s="28"/>
      <c r="I148" s="28" t="str">
        <f t="shared" si="49"/>
        <v/>
      </c>
      <c r="J148" s="28" t="str">
        <f t="shared" si="50"/>
        <v/>
      </c>
      <c r="K148" s="28" t="str">
        <f t="shared" si="51"/>
        <v/>
      </c>
      <c r="L148" s="28" t="str">
        <f t="shared" si="52"/>
        <v/>
      </c>
      <c r="M148" s="28" t="str">
        <f>SUBSTITUTE(IF(ISBLANK(Bestilling!U168),Bestilling!T168,Bestilling!U168)&amp;"",",",".")</f>
        <v/>
      </c>
      <c r="N148" s="28" t="str">
        <f>IF(ISBLANK(Bestilling!C168),Bestilling!D168,Bestilling!C168)&amp;""</f>
        <v/>
      </c>
      <c r="O148" s="28" t="str">
        <f>Bestilling!D168&amp;""</f>
        <v/>
      </c>
      <c r="P148" s="28" t="str">
        <f>Bestilling!E168&amp;""</f>
        <v/>
      </c>
      <c r="Q148" s="28" t="str">
        <f>TEXT(Bestilling!F168,"0000")&amp;""</f>
        <v>0000</v>
      </c>
      <c r="R148" s="28" t="str">
        <f>Bestilling!G168&amp;""</f>
        <v/>
      </c>
      <c r="S148" s="29" t="str">
        <f>TEXT(Bestilling!I168,"dd.mm.åååå")&amp;""</f>
        <v>00.01.1900</v>
      </c>
      <c r="T148" s="28" t="str">
        <f>IF(NOT(ISBLANK(Bestilling!D168)),"FØR KL 15","")</f>
        <v/>
      </c>
      <c r="U148" s="28" t="str">
        <f>Bestilling!J168&amp;""</f>
        <v/>
      </c>
      <c r="V148" s="28" t="str">
        <f>_xlfn.XLOOKUP(Bestilling!K168,tblProdukter[Produkt],tblProdukter[Varenr],"",0)&amp;""</f>
        <v/>
      </c>
      <c r="W148" s="28" t="str">
        <f t="shared" si="53"/>
        <v/>
      </c>
      <c r="X148" s="28"/>
      <c r="Y148" s="28" t="str">
        <f>SUBSTITUTE(Bestilling!L168&amp;"",",",".")</f>
        <v>0</v>
      </c>
      <c r="Z148" s="28" t="str">
        <f>SUBSTITUTE(TEXT(Bestilling!S168*100,"0,00")&amp;"",",",".")</f>
        <v>0.00</v>
      </c>
      <c r="AA148" s="28" t="str">
        <f>_xlfn.XLOOKUP("Kort",tblTilleggsvarerKort[Tilleggsvare],tblTilleggsvarerKort[Varenr],"",0)&amp;""</f>
        <v>111001</v>
      </c>
      <c r="AB148" s="28">
        <f t="shared" si="56"/>
        <v>1</v>
      </c>
      <c r="AC148" s="28" t="str">
        <f>SUBSTITUTE(_xlfn.XLOOKUP("Kort",tblTilleggsvarerKort[Tilleggsvare],tblTilleggsvarerKort[Pris inkl. MVA],"",0,1)&amp;"",",",".")</f>
        <v>20</v>
      </c>
      <c r="AD148" s="28" t="str">
        <f>_xlfn.XLOOKUP(Bestilling!O168,tblTilleggsvarer[Tilleggsvare],tblTilleggsvarer[Varenr],"",0)&amp;""</f>
        <v/>
      </c>
      <c r="AE148" s="28" t="str">
        <f t="shared" si="54"/>
        <v/>
      </c>
      <c r="AF148" s="28" t="str">
        <f>SUBSTITUTE(Bestilling!P168&amp;"",",",".")&amp;""</f>
        <v/>
      </c>
      <c r="AG148" s="28" t="str">
        <f>_xlfn.XLOOKUP(Bestilling!Q168,tblTilleggsvarer[Tilleggsvare],tblTilleggsvarer[Varenr],"",0)&amp;""</f>
        <v/>
      </c>
      <c r="AH148" s="28" t="str">
        <f t="shared" si="55"/>
        <v/>
      </c>
      <c r="AI148" s="28" t="str">
        <f>SUBSTITUTE(Bestilling!R168&amp;"",",",".")&amp;""</f>
        <v/>
      </c>
      <c r="AJ148" s="28" t="str">
        <f>IF(Bestilling!M168="Ja",1,"")&amp;""</f>
        <v/>
      </c>
      <c r="AK148" s="28"/>
      <c r="AL148" s="28" t="str">
        <f>TRIM(Bestilling!N168&amp;"")&amp;""</f>
        <v/>
      </c>
      <c r="AM148" s="28" t="str">
        <f>IF(ISBLANK(Bestilling!J168),"Kunden kan ikke utlevere mottakers tlf. nr.","")&amp;""</f>
        <v>Kunden kan ikke utlevere mottakers tlf. nr.</v>
      </c>
      <c r="AN148" s="28"/>
    </row>
    <row r="149" spans="1:40" x14ac:dyDescent="0.25">
      <c r="A149" t="b">
        <f>AND(Bestilling!G169&lt;&gt;"",Bestilling!H169="Norge")</f>
        <v>0</v>
      </c>
      <c r="C149" s="28" t="str">
        <f t="shared" si="44"/>
        <v/>
      </c>
      <c r="D149" s="28" t="str">
        <f t="shared" si="45"/>
        <v/>
      </c>
      <c r="E149" s="28" t="str">
        <f t="shared" si="46"/>
        <v/>
      </c>
      <c r="F149" s="28" t="str">
        <f t="shared" si="47"/>
        <v/>
      </c>
      <c r="G149" s="28" t="str">
        <f t="shared" si="48"/>
        <v/>
      </c>
      <c r="H149" s="28"/>
      <c r="I149" s="28" t="str">
        <f t="shared" si="49"/>
        <v/>
      </c>
      <c r="J149" s="28" t="str">
        <f t="shared" si="50"/>
        <v/>
      </c>
      <c r="K149" s="28" t="str">
        <f t="shared" si="51"/>
        <v/>
      </c>
      <c r="L149" s="28" t="str">
        <f t="shared" si="52"/>
        <v/>
      </c>
      <c r="M149" s="28" t="str">
        <f>SUBSTITUTE(IF(ISBLANK(Bestilling!U169),Bestilling!T169,Bestilling!U169)&amp;"",",",".")</f>
        <v/>
      </c>
      <c r="N149" s="28" t="str">
        <f>IF(ISBLANK(Bestilling!C169),Bestilling!D169,Bestilling!C169)&amp;""</f>
        <v/>
      </c>
      <c r="O149" s="28" t="str">
        <f>Bestilling!D169&amp;""</f>
        <v/>
      </c>
      <c r="P149" s="28" t="str">
        <f>Bestilling!E169&amp;""</f>
        <v/>
      </c>
      <c r="Q149" s="28" t="str">
        <f>TEXT(Bestilling!F169,"0000")&amp;""</f>
        <v>0000</v>
      </c>
      <c r="R149" s="28" t="str">
        <f>Bestilling!G169&amp;""</f>
        <v/>
      </c>
      <c r="S149" s="29" t="str">
        <f>TEXT(Bestilling!I169,"dd.mm.åååå")&amp;""</f>
        <v>00.01.1900</v>
      </c>
      <c r="T149" s="28" t="str">
        <f>IF(NOT(ISBLANK(Bestilling!D169)),"FØR KL 15","")</f>
        <v/>
      </c>
      <c r="U149" s="28" t="str">
        <f>Bestilling!J169&amp;""</f>
        <v/>
      </c>
      <c r="V149" s="28" t="str">
        <f>_xlfn.XLOOKUP(Bestilling!K169,tblProdukter[Produkt],tblProdukter[Varenr],"",0)&amp;""</f>
        <v/>
      </c>
      <c r="W149" s="28" t="str">
        <f t="shared" si="53"/>
        <v/>
      </c>
      <c r="X149" s="28"/>
      <c r="Y149" s="28" t="str">
        <f>SUBSTITUTE(Bestilling!L169&amp;"",",",".")</f>
        <v>0</v>
      </c>
      <c r="Z149" s="28" t="str">
        <f>SUBSTITUTE(TEXT(Bestilling!S169*100,"0,00")&amp;"",",",".")</f>
        <v>0.00</v>
      </c>
      <c r="AA149" s="28" t="str">
        <f>_xlfn.XLOOKUP("Kort",tblTilleggsvarerKort[Tilleggsvare],tblTilleggsvarerKort[Varenr],"",0)&amp;""</f>
        <v>111001</v>
      </c>
      <c r="AB149" s="28">
        <f t="shared" si="56"/>
        <v>1</v>
      </c>
      <c r="AC149" s="28" t="str">
        <f>SUBSTITUTE(_xlfn.XLOOKUP("Kort",tblTilleggsvarerKort[Tilleggsvare],tblTilleggsvarerKort[Pris inkl. MVA],"",0,1)&amp;"",",",".")</f>
        <v>20</v>
      </c>
      <c r="AD149" s="28" t="str">
        <f>_xlfn.XLOOKUP(Bestilling!O169,tblTilleggsvarer[Tilleggsvare],tblTilleggsvarer[Varenr],"",0)&amp;""</f>
        <v/>
      </c>
      <c r="AE149" s="28" t="str">
        <f t="shared" si="54"/>
        <v/>
      </c>
      <c r="AF149" s="28" t="str">
        <f>SUBSTITUTE(Bestilling!P169&amp;"",",",".")&amp;""</f>
        <v/>
      </c>
      <c r="AG149" s="28" t="str">
        <f>_xlfn.XLOOKUP(Bestilling!Q169,tblTilleggsvarer[Tilleggsvare],tblTilleggsvarer[Varenr],"",0)&amp;""</f>
        <v/>
      </c>
      <c r="AH149" s="28" t="str">
        <f t="shared" si="55"/>
        <v/>
      </c>
      <c r="AI149" s="28" t="str">
        <f>SUBSTITUTE(Bestilling!R169&amp;"",",",".")&amp;""</f>
        <v/>
      </c>
      <c r="AJ149" s="28" t="str">
        <f>IF(Bestilling!M169="Ja",1,"")&amp;""</f>
        <v/>
      </c>
      <c r="AK149" s="28"/>
      <c r="AL149" s="28" t="str">
        <f>TRIM(Bestilling!N169&amp;"")&amp;""</f>
        <v/>
      </c>
      <c r="AM149" s="28" t="str">
        <f>IF(ISBLANK(Bestilling!J169),"Kunden kan ikke utlevere mottakers tlf. nr.","")&amp;""</f>
        <v>Kunden kan ikke utlevere mottakers tlf. nr.</v>
      </c>
      <c r="AN149" s="28"/>
    </row>
    <row r="150" spans="1:40" x14ac:dyDescent="0.25">
      <c r="A150" t="b">
        <f>AND(Bestilling!G170&lt;&gt;"",Bestilling!H170="Norge")</f>
        <v>0</v>
      </c>
      <c r="C150" s="28" t="str">
        <f t="shared" si="44"/>
        <v/>
      </c>
      <c r="D150" s="28" t="str">
        <f t="shared" si="45"/>
        <v/>
      </c>
      <c r="E150" s="28" t="str">
        <f t="shared" si="46"/>
        <v/>
      </c>
      <c r="F150" s="28" t="str">
        <f t="shared" si="47"/>
        <v/>
      </c>
      <c r="G150" s="28" t="str">
        <f t="shared" si="48"/>
        <v/>
      </c>
      <c r="H150" s="28"/>
      <c r="I150" s="28" t="str">
        <f t="shared" si="49"/>
        <v/>
      </c>
      <c r="J150" s="28" t="str">
        <f t="shared" si="50"/>
        <v/>
      </c>
      <c r="K150" s="28" t="str">
        <f t="shared" si="51"/>
        <v/>
      </c>
      <c r="L150" s="28" t="str">
        <f t="shared" si="52"/>
        <v/>
      </c>
      <c r="M150" s="28" t="str">
        <f>SUBSTITUTE(IF(ISBLANK(Bestilling!U170),Bestilling!T170,Bestilling!U170)&amp;"",",",".")</f>
        <v/>
      </c>
      <c r="N150" s="28" t="str">
        <f>IF(ISBLANK(Bestilling!C170),Bestilling!D170,Bestilling!C170)&amp;""</f>
        <v/>
      </c>
      <c r="O150" s="28" t="str">
        <f>Bestilling!D170&amp;""</f>
        <v/>
      </c>
      <c r="P150" s="28" t="str">
        <f>Bestilling!E170&amp;""</f>
        <v/>
      </c>
      <c r="Q150" s="28" t="str">
        <f>TEXT(Bestilling!F170,"0000")&amp;""</f>
        <v>0000</v>
      </c>
      <c r="R150" s="28" t="str">
        <f>Bestilling!G170&amp;""</f>
        <v/>
      </c>
      <c r="S150" s="29" t="str">
        <f>TEXT(Bestilling!I170,"dd.mm.åååå")&amp;""</f>
        <v>00.01.1900</v>
      </c>
      <c r="T150" s="28" t="str">
        <f>IF(NOT(ISBLANK(Bestilling!D170)),"FØR KL 15","")</f>
        <v/>
      </c>
      <c r="U150" s="28" t="str">
        <f>Bestilling!J170&amp;""</f>
        <v/>
      </c>
      <c r="V150" s="28" t="str">
        <f>_xlfn.XLOOKUP(Bestilling!K170,tblProdukter[Produkt],tblProdukter[Varenr],"",0)&amp;""</f>
        <v/>
      </c>
      <c r="W150" s="28" t="str">
        <f t="shared" si="53"/>
        <v/>
      </c>
      <c r="X150" s="28"/>
      <c r="Y150" s="28" t="str">
        <f>SUBSTITUTE(Bestilling!L170&amp;"",",",".")</f>
        <v>0</v>
      </c>
      <c r="Z150" s="28" t="str">
        <f>SUBSTITUTE(TEXT(Bestilling!S170*100,"0,00")&amp;"",",",".")</f>
        <v>0.00</v>
      </c>
      <c r="AA150" s="28" t="str">
        <f>_xlfn.XLOOKUP("Kort",tblTilleggsvarerKort[Tilleggsvare],tblTilleggsvarerKort[Varenr],"",0)&amp;""</f>
        <v>111001</v>
      </c>
      <c r="AB150" s="28">
        <f t="shared" si="56"/>
        <v>1</v>
      </c>
      <c r="AC150" s="28" t="str">
        <f>SUBSTITUTE(_xlfn.XLOOKUP("Kort",tblTilleggsvarerKort[Tilleggsvare],tblTilleggsvarerKort[Pris inkl. MVA],"",0,1)&amp;"",",",".")</f>
        <v>20</v>
      </c>
      <c r="AD150" s="28" t="str">
        <f>_xlfn.XLOOKUP(Bestilling!O170,tblTilleggsvarer[Tilleggsvare],tblTilleggsvarer[Varenr],"",0)&amp;""</f>
        <v/>
      </c>
      <c r="AE150" s="28" t="str">
        <f t="shared" si="54"/>
        <v/>
      </c>
      <c r="AF150" s="28" t="str">
        <f>SUBSTITUTE(Bestilling!P170&amp;"",",",".")&amp;""</f>
        <v/>
      </c>
      <c r="AG150" s="28" t="str">
        <f>_xlfn.XLOOKUP(Bestilling!Q170,tblTilleggsvarer[Tilleggsvare],tblTilleggsvarer[Varenr],"",0)&amp;""</f>
        <v/>
      </c>
      <c r="AH150" s="28" t="str">
        <f t="shared" si="55"/>
        <v/>
      </c>
      <c r="AI150" s="28" t="str">
        <f>SUBSTITUTE(Bestilling!R170&amp;"",",",".")&amp;""</f>
        <v/>
      </c>
      <c r="AJ150" s="28" t="str">
        <f>IF(Bestilling!M170="Ja",1,"")&amp;""</f>
        <v/>
      </c>
      <c r="AK150" s="28"/>
      <c r="AL150" s="28" t="str">
        <f>TRIM(Bestilling!N170&amp;"")&amp;""</f>
        <v/>
      </c>
      <c r="AM150" s="28" t="str">
        <f>IF(ISBLANK(Bestilling!J170),"Kunden kan ikke utlevere mottakers tlf. nr.","")&amp;""</f>
        <v>Kunden kan ikke utlevere mottakers tlf. nr.</v>
      </c>
      <c r="AN150" s="28"/>
    </row>
    <row r="151" spans="1:40" x14ac:dyDescent="0.25">
      <c r="A151" t="b">
        <f>AND(Bestilling!G171&lt;&gt;"",Bestilling!H171="Norge")</f>
        <v>0</v>
      </c>
      <c r="C151" s="28" t="str">
        <f t="shared" si="44"/>
        <v/>
      </c>
      <c r="D151" s="28" t="str">
        <f t="shared" si="45"/>
        <v/>
      </c>
      <c r="E151" s="28" t="str">
        <f t="shared" si="46"/>
        <v/>
      </c>
      <c r="F151" s="28" t="str">
        <f t="shared" si="47"/>
        <v/>
      </c>
      <c r="G151" s="28" t="str">
        <f t="shared" si="48"/>
        <v/>
      </c>
      <c r="H151" s="28"/>
      <c r="I151" s="28" t="str">
        <f t="shared" si="49"/>
        <v/>
      </c>
      <c r="J151" s="28" t="str">
        <f t="shared" si="50"/>
        <v/>
      </c>
      <c r="K151" s="28" t="str">
        <f t="shared" si="51"/>
        <v/>
      </c>
      <c r="L151" s="28" t="str">
        <f t="shared" si="52"/>
        <v/>
      </c>
      <c r="M151" s="28" t="str">
        <f>SUBSTITUTE(IF(ISBLANK(Bestilling!U171),Bestilling!T171,Bestilling!U171)&amp;"",",",".")</f>
        <v/>
      </c>
      <c r="N151" s="28" t="str">
        <f>IF(ISBLANK(Bestilling!C171),Bestilling!D171,Bestilling!C171)&amp;""</f>
        <v/>
      </c>
      <c r="O151" s="28" t="str">
        <f>Bestilling!D171&amp;""</f>
        <v/>
      </c>
      <c r="P151" s="28" t="str">
        <f>Bestilling!E171&amp;""</f>
        <v/>
      </c>
      <c r="Q151" s="28" t="str">
        <f>TEXT(Bestilling!F171,"0000")&amp;""</f>
        <v>0000</v>
      </c>
      <c r="R151" s="28" t="str">
        <f>Bestilling!G171&amp;""</f>
        <v/>
      </c>
      <c r="S151" s="29" t="str">
        <f>TEXT(Bestilling!I171,"dd.mm.åååå")&amp;""</f>
        <v>00.01.1900</v>
      </c>
      <c r="T151" s="28" t="str">
        <f>IF(NOT(ISBLANK(Bestilling!D171)),"FØR KL 15","")</f>
        <v/>
      </c>
      <c r="U151" s="28" t="str">
        <f>Bestilling!J171&amp;""</f>
        <v/>
      </c>
      <c r="V151" s="28" t="str">
        <f>_xlfn.XLOOKUP(Bestilling!K171,tblProdukter[Produkt],tblProdukter[Varenr],"",0)&amp;""</f>
        <v/>
      </c>
      <c r="W151" s="28" t="str">
        <f t="shared" si="53"/>
        <v/>
      </c>
      <c r="X151" s="28"/>
      <c r="Y151" s="28" t="str">
        <f>SUBSTITUTE(Bestilling!L171&amp;"",",",".")</f>
        <v>0</v>
      </c>
      <c r="Z151" s="28" t="str">
        <f>SUBSTITUTE(TEXT(Bestilling!S171*100,"0,00")&amp;"",",",".")</f>
        <v>0.00</v>
      </c>
      <c r="AA151" s="28" t="str">
        <f>_xlfn.XLOOKUP("Kort",tblTilleggsvarerKort[Tilleggsvare],tblTilleggsvarerKort[Varenr],"",0)&amp;""</f>
        <v>111001</v>
      </c>
      <c r="AB151" s="28">
        <f t="shared" si="56"/>
        <v>1</v>
      </c>
      <c r="AC151" s="28" t="str">
        <f>SUBSTITUTE(_xlfn.XLOOKUP("Kort",tblTilleggsvarerKort[Tilleggsvare],tblTilleggsvarerKort[Pris inkl. MVA],"",0,1)&amp;"",",",".")</f>
        <v>20</v>
      </c>
      <c r="AD151" s="28" t="str">
        <f>_xlfn.XLOOKUP(Bestilling!O171,tblTilleggsvarer[Tilleggsvare],tblTilleggsvarer[Varenr],"",0)&amp;""</f>
        <v/>
      </c>
      <c r="AE151" s="28" t="str">
        <f t="shared" si="54"/>
        <v/>
      </c>
      <c r="AF151" s="28" t="str">
        <f>SUBSTITUTE(Bestilling!P171&amp;"",",",".")&amp;""</f>
        <v/>
      </c>
      <c r="AG151" s="28" t="str">
        <f>_xlfn.XLOOKUP(Bestilling!Q171,tblTilleggsvarer[Tilleggsvare],tblTilleggsvarer[Varenr],"",0)&amp;""</f>
        <v/>
      </c>
      <c r="AH151" s="28" t="str">
        <f t="shared" si="55"/>
        <v/>
      </c>
      <c r="AI151" s="28" t="str">
        <f>SUBSTITUTE(Bestilling!R171&amp;"",",",".")&amp;""</f>
        <v/>
      </c>
      <c r="AJ151" s="28" t="str">
        <f>IF(Bestilling!M171="Ja",1,"")&amp;""</f>
        <v/>
      </c>
      <c r="AK151" s="28"/>
      <c r="AL151" s="28" t="str">
        <f>TRIM(Bestilling!N171&amp;"")&amp;""</f>
        <v/>
      </c>
      <c r="AM151" s="28" t="str">
        <f>IF(ISBLANK(Bestilling!J171),"Kunden kan ikke utlevere mottakers tlf. nr.","")&amp;""</f>
        <v>Kunden kan ikke utlevere mottakers tlf. nr.</v>
      </c>
      <c r="AN151" s="28"/>
    </row>
    <row r="152" spans="1:40" x14ac:dyDescent="0.25">
      <c r="A152" t="b">
        <f>AND(Bestilling!G172&lt;&gt;"",Bestilling!H172="Norge")</f>
        <v>0</v>
      </c>
      <c r="C152" s="28" t="str">
        <f t="shared" si="44"/>
        <v/>
      </c>
      <c r="D152" s="28" t="str">
        <f t="shared" si="45"/>
        <v/>
      </c>
      <c r="E152" s="28" t="str">
        <f t="shared" si="46"/>
        <v/>
      </c>
      <c r="F152" s="28" t="str">
        <f t="shared" si="47"/>
        <v/>
      </c>
      <c r="G152" s="28" t="str">
        <f t="shared" si="48"/>
        <v/>
      </c>
      <c r="H152" s="28"/>
      <c r="I152" s="28" t="str">
        <f t="shared" si="49"/>
        <v/>
      </c>
      <c r="J152" s="28" t="str">
        <f t="shared" si="50"/>
        <v/>
      </c>
      <c r="K152" s="28" t="str">
        <f t="shared" si="51"/>
        <v/>
      </c>
      <c r="L152" s="28" t="str">
        <f t="shared" si="52"/>
        <v/>
      </c>
      <c r="M152" s="28" t="str">
        <f>SUBSTITUTE(IF(ISBLANK(Bestilling!U172),Bestilling!T172,Bestilling!U172)&amp;"",",",".")</f>
        <v/>
      </c>
      <c r="N152" s="28" t="str">
        <f>IF(ISBLANK(Bestilling!C172),Bestilling!D172,Bestilling!C172)&amp;""</f>
        <v/>
      </c>
      <c r="O152" s="28" t="str">
        <f>Bestilling!D172&amp;""</f>
        <v/>
      </c>
      <c r="P152" s="28" t="str">
        <f>Bestilling!E172&amp;""</f>
        <v/>
      </c>
      <c r="Q152" s="28" t="str">
        <f>TEXT(Bestilling!F172,"0000")&amp;""</f>
        <v>0000</v>
      </c>
      <c r="R152" s="28" t="str">
        <f>Bestilling!G172&amp;""</f>
        <v/>
      </c>
      <c r="S152" s="29" t="str">
        <f>TEXT(Bestilling!I172,"dd.mm.åååå")&amp;""</f>
        <v>00.01.1900</v>
      </c>
      <c r="T152" s="28" t="str">
        <f>IF(NOT(ISBLANK(Bestilling!D172)),"FØR KL 15","")</f>
        <v/>
      </c>
      <c r="U152" s="28" t="str">
        <f>Bestilling!J172&amp;""</f>
        <v/>
      </c>
      <c r="V152" s="28" t="str">
        <f>_xlfn.XLOOKUP(Bestilling!K172,tblProdukter[Produkt],tblProdukter[Varenr],"",0)&amp;""</f>
        <v/>
      </c>
      <c r="W152" s="28" t="str">
        <f t="shared" si="53"/>
        <v/>
      </c>
      <c r="X152" s="28"/>
      <c r="Y152" s="28" t="str">
        <f>SUBSTITUTE(Bestilling!L172&amp;"",",",".")</f>
        <v>0</v>
      </c>
      <c r="Z152" s="28" t="str">
        <f>SUBSTITUTE(TEXT(Bestilling!S172*100,"0,00")&amp;"",",",".")</f>
        <v>0.00</v>
      </c>
      <c r="AA152" s="28" t="str">
        <f>_xlfn.XLOOKUP("Kort",tblTilleggsvarerKort[Tilleggsvare],tblTilleggsvarerKort[Varenr],"",0)&amp;""</f>
        <v>111001</v>
      </c>
      <c r="AB152" s="28">
        <f t="shared" si="56"/>
        <v>1</v>
      </c>
      <c r="AC152" s="28" t="str">
        <f>SUBSTITUTE(_xlfn.XLOOKUP("Kort",tblTilleggsvarerKort[Tilleggsvare],tblTilleggsvarerKort[Pris inkl. MVA],"",0,1)&amp;"",",",".")</f>
        <v>20</v>
      </c>
      <c r="AD152" s="28" t="str">
        <f>_xlfn.XLOOKUP(Bestilling!O172,tblTilleggsvarer[Tilleggsvare],tblTilleggsvarer[Varenr],"",0)&amp;""</f>
        <v/>
      </c>
      <c r="AE152" s="28" t="str">
        <f t="shared" si="54"/>
        <v/>
      </c>
      <c r="AF152" s="28" t="str">
        <f>SUBSTITUTE(Bestilling!P172&amp;"",",",".")&amp;""</f>
        <v/>
      </c>
      <c r="AG152" s="28" t="str">
        <f>_xlfn.XLOOKUP(Bestilling!Q172,tblTilleggsvarer[Tilleggsvare],tblTilleggsvarer[Varenr],"",0)&amp;""</f>
        <v/>
      </c>
      <c r="AH152" s="28" t="str">
        <f t="shared" si="55"/>
        <v/>
      </c>
      <c r="AI152" s="28" t="str">
        <f>SUBSTITUTE(Bestilling!R172&amp;"",",",".")&amp;""</f>
        <v/>
      </c>
      <c r="AJ152" s="28" t="str">
        <f>IF(Bestilling!M172="Ja",1,"")&amp;""</f>
        <v/>
      </c>
      <c r="AK152" s="28"/>
      <c r="AL152" s="28" t="str">
        <f>TRIM(Bestilling!N172&amp;"")&amp;""</f>
        <v/>
      </c>
      <c r="AM152" s="28" t="str">
        <f>IF(ISBLANK(Bestilling!J172),"Kunden kan ikke utlevere mottakers tlf. nr.","")&amp;""</f>
        <v>Kunden kan ikke utlevere mottakers tlf. nr.</v>
      </c>
      <c r="AN152" s="28"/>
    </row>
    <row r="153" spans="1:40" x14ac:dyDescent="0.25">
      <c r="A153" t="b">
        <f>AND(Bestilling!G173&lt;&gt;"",Bestilling!H173="Norge")</f>
        <v>0</v>
      </c>
      <c r="C153" s="28" t="str">
        <f t="shared" si="44"/>
        <v/>
      </c>
      <c r="D153" s="28" t="str">
        <f t="shared" si="45"/>
        <v/>
      </c>
      <c r="E153" s="28" t="str">
        <f t="shared" si="46"/>
        <v/>
      </c>
      <c r="F153" s="28" t="str">
        <f t="shared" si="47"/>
        <v/>
      </c>
      <c r="G153" s="28" t="str">
        <f t="shared" si="48"/>
        <v/>
      </c>
      <c r="H153" s="28"/>
      <c r="I153" s="28" t="str">
        <f t="shared" si="49"/>
        <v/>
      </c>
      <c r="J153" s="28" t="str">
        <f t="shared" si="50"/>
        <v/>
      </c>
      <c r="K153" s="28" t="str">
        <f t="shared" si="51"/>
        <v/>
      </c>
      <c r="L153" s="28" t="str">
        <f t="shared" si="52"/>
        <v/>
      </c>
      <c r="M153" s="28" t="str">
        <f>SUBSTITUTE(IF(ISBLANK(Bestilling!U173),Bestilling!T173,Bestilling!U173)&amp;"",",",".")</f>
        <v/>
      </c>
      <c r="N153" s="28" t="str">
        <f>IF(ISBLANK(Bestilling!C173),Bestilling!D173,Bestilling!C173)&amp;""</f>
        <v/>
      </c>
      <c r="O153" s="28" t="str">
        <f>Bestilling!D173&amp;""</f>
        <v/>
      </c>
      <c r="P153" s="28" t="str">
        <f>Bestilling!E173&amp;""</f>
        <v/>
      </c>
      <c r="Q153" s="28" t="str">
        <f>TEXT(Bestilling!F173,"0000")&amp;""</f>
        <v>0000</v>
      </c>
      <c r="R153" s="28" t="str">
        <f>Bestilling!G173&amp;""</f>
        <v/>
      </c>
      <c r="S153" s="29" t="str">
        <f>TEXT(Bestilling!I173,"dd.mm.åååå")&amp;""</f>
        <v>00.01.1900</v>
      </c>
      <c r="T153" s="28" t="str">
        <f>IF(NOT(ISBLANK(Bestilling!D173)),"FØR KL 15","")</f>
        <v/>
      </c>
      <c r="U153" s="28" t="str">
        <f>Bestilling!J173&amp;""</f>
        <v/>
      </c>
      <c r="V153" s="28" t="str">
        <f>_xlfn.XLOOKUP(Bestilling!K173,tblProdukter[Produkt],tblProdukter[Varenr],"",0)&amp;""</f>
        <v/>
      </c>
      <c r="W153" s="28" t="str">
        <f t="shared" si="53"/>
        <v/>
      </c>
      <c r="X153" s="28"/>
      <c r="Y153" s="28" t="str">
        <f>SUBSTITUTE(Bestilling!L173&amp;"",",",".")</f>
        <v>0</v>
      </c>
      <c r="Z153" s="28" t="str">
        <f>SUBSTITUTE(TEXT(Bestilling!S173*100,"0,00")&amp;"",",",".")</f>
        <v>0.00</v>
      </c>
      <c r="AA153" s="28" t="str">
        <f>_xlfn.XLOOKUP("Kort",tblTilleggsvarerKort[Tilleggsvare],tblTilleggsvarerKort[Varenr],"",0)&amp;""</f>
        <v>111001</v>
      </c>
      <c r="AB153" s="28">
        <f t="shared" si="56"/>
        <v>1</v>
      </c>
      <c r="AC153" s="28" t="str">
        <f>SUBSTITUTE(_xlfn.XLOOKUP("Kort",tblTilleggsvarerKort[Tilleggsvare],tblTilleggsvarerKort[Pris inkl. MVA],"",0,1)&amp;"",",",".")</f>
        <v>20</v>
      </c>
      <c r="AD153" s="28" t="str">
        <f>_xlfn.XLOOKUP(Bestilling!O173,tblTilleggsvarer[Tilleggsvare],tblTilleggsvarer[Varenr],"",0)&amp;""</f>
        <v/>
      </c>
      <c r="AE153" s="28" t="str">
        <f t="shared" si="54"/>
        <v/>
      </c>
      <c r="AF153" s="28" t="str">
        <f>SUBSTITUTE(Bestilling!P173&amp;"",",",".")&amp;""</f>
        <v/>
      </c>
      <c r="AG153" s="28" t="str">
        <f>_xlfn.XLOOKUP(Bestilling!Q173,tblTilleggsvarer[Tilleggsvare],tblTilleggsvarer[Varenr],"",0)&amp;""</f>
        <v/>
      </c>
      <c r="AH153" s="28" t="str">
        <f t="shared" si="55"/>
        <v/>
      </c>
      <c r="AI153" s="28" t="str">
        <f>SUBSTITUTE(Bestilling!R173&amp;"",",",".")&amp;""</f>
        <v/>
      </c>
      <c r="AJ153" s="28" t="str">
        <f>IF(Bestilling!M173="Ja",1,"")&amp;""</f>
        <v/>
      </c>
      <c r="AK153" s="28"/>
      <c r="AL153" s="28" t="str">
        <f>TRIM(Bestilling!N173&amp;"")&amp;""</f>
        <v/>
      </c>
      <c r="AM153" s="28" t="str">
        <f>IF(ISBLANK(Bestilling!J173),"Kunden kan ikke utlevere mottakers tlf. nr.","")&amp;""</f>
        <v>Kunden kan ikke utlevere mottakers tlf. nr.</v>
      </c>
      <c r="AN153" s="28"/>
    </row>
    <row r="154" spans="1:40" x14ac:dyDescent="0.25">
      <c r="A154" t="b">
        <f>AND(Bestilling!G174&lt;&gt;"",Bestilling!H174="Norge")</f>
        <v>0</v>
      </c>
      <c r="C154" s="28" t="str">
        <f t="shared" si="44"/>
        <v/>
      </c>
      <c r="D154" s="28" t="str">
        <f t="shared" si="45"/>
        <v/>
      </c>
      <c r="E154" s="28" t="str">
        <f t="shared" si="46"/>
        <v/>
      </c>
      <c r="F154" s="28" t="str">
        <f t="shared" si="47"/>
        <v/>
      </c>
      <c r="G154" s="28" t="str">
        <f t="shared" si="48"/>
        <v/>
      </c>
      <c r="H154" s="28"/>
      <c r="I154" s="28" t="str">
        <f t="shared" si="49"/>
        <v/>
      </c>
      <c r="J154" s="28" t="str">
        <f t="shared" si="50"/>
        <v/>
      </c>
      <c r="K154" s="28" t="str">
        <f t="shared" si="51"/>
        <v/>
      </c>
      <c r="L154" s="28" t="str">
        <f t="shared" si="52"/>
        <v/>
      </c>
      <c r="M154" s="28" t="str">
        <f>SUBSTITUTE(IF(ISBLANK(Bestilling!U174),Bestilling!T174,Bestilling!U174)&amp;"",",",".")</f>
        <v/>
      </c>
      <c r="N154" s="28" t="str">
        <f>IF(ISBLANK(Bestilling!C174),Bestilling!D174,Bestilling!C174)&amp;""</f>
        <v/>
      </c>
      <c r="O154" s="28" t="str">
        <f>Bestilling!D174&amp;""</f>
        <v/>
      </c>
      <c r="P154" s="28" t="str">
        <f>Bestilling!E174&amp;""</f>
        <v/>
      </c>
      <c r="Q154" s="28" t="str">
        <f>TEXT(Bestilling!F174,"0000")&amp;""</f>
        <v>0000</v>
      </c>
      <c r="R154" s="28" t="str">
        <f>Bestilling!G174&amp;""</f>
        <v/>
      </c>
      <c r="S154" s="29" t="str">
        <f>TEXT(Bestilling!I174,"dd.mm.åååå")&amp;""</f>
        <v>00.01.1900</v>
      </c>
      <c r="T154" s="28" t="str">
        <f>IF(NOT(ISBLANK(Bestilling!D174)),"FØR KL 15","")</f>
        <v/>
      </c>
      <c r="U154" s="28" t="str">
        <f>Bestilling!J174&amp;""</f>
        <v/>
      </c>
      <c r="V154" s="28" t="str">
        <f>_xlfn.XLOOKUP(Bestilling!K174,tblProdukter[Produkt],tblProdukter[Varenr],"",0)&amp;""</f>
        <v/>
      </c>
      <c r="W154" s="28" t="str">
        <f t="shared" si="53"/>
        <v/>
      </c>
      <c r="X154" s="28"/>
      <c r="Y154" s="28" t="str">
        <f>SUBSTITUTE(Bestilling!L174&amp;"",",",".")</f>
        <v>0</v>
      </c>
      <c r="Z154" s="28" t="str">
        <f>SUBSTITUTE(TEXT(Bestilling!S174*100,"0,00")&amp;"",",",".")</f>
        <v>0.00</v>
      </c>
      <c r="AA154" s="28" t="str">
        <f>_xlfn.XLOOKUP("Kort",tblTilleggsvarerKort[Tilleggsvare],tblTilleggsvarerKort[Varenr],"",0)&amp;""</f>
        <v>111001</v>
      </c>
      <c r="AB154" s="28">
        <f t="shared" si="56"/>
        <v>1</v>
      </c>
      <c r="AC154" s="28" t="str">
        <f>SUBSTITUTE(_xlfn.XLOOKUP("Kort",tblTilleggsvarerKort[Tilleggsvare],tblTilleggsvarerKort[Pris inkl. MVA],"",0,1)&amp;"",",",".")</f>
        <v>20</v>
      </c>
      <c r="AD154" s="28" t="str">
        <f>_xlfn.XLOOKUP(Bestilling!O174,tblTilleggsvarer[Tilleggsvare],tblTilleggsvarer[Varenr],"",0)&amp;""</f>
        <v/>
      </c>
      <c r="AE154" s="28" t="str">
        <f t="shared" si="54"/>
        <v/>
      </c>
      <c r="AF154" s="28" t="str">
        <f>SUBSTITUTE(Bestilling!P174&amp;"",",",".")&amp;""</f>
        <v/>
      </c>
      <c r="AG154" s="28" t="str">
        <f>_xlfn.XLOOKUP(Bestilling!Q174,tblTilleggsvarer[Tilleggsvare],tblTilleggsvarer[Varenr],"",0)&amp;""</f>
        <v/>
      </c>
      <c r="AH154" s="28" t="str">
        <f t="shared" si="55"/>
        <v/>
      </c>
      <c r="AI154" s="28" t="str">
        <f>SUBSTITUTE(Bestilling!R174&amp;"",",",".")&amp;""</f>
        <v/>
      </c>
      <c r="AJ154" s="28" t="str">
        <f>IF(Bestilling!M174="Ja",1,"")&amp;""</f>
        <v/>
      </c>
      <c r="AK154" s="28"/>
      <c r="AL154" s="28" t="str">
        <f>TRIM(Bestilling!N174&amp;"")&amp;""</f>
        <v/>
      </c>
      <c r="AM154" s="28" t="str">
        <f>IF(ISBLANK(Bestilling!J174),"Kunden kan ikke utlevere mottakers tlf. nr.","")&amp;""</f>
        <v>Kunden kan ikke utlevere mottakers tlf. nr.</v>
      </c>
      <c r="AN154" s="28"/>
    </row>
    <row r="155" spans="1:40" x14ac:dyDescent="0.25">
      <c r="A155" t="b">
        <f>AND(Bestilling!G175&lt;&gt;"",Bestilling!H175="Norge")</f>
        <v>0</v>
      </c>
      <c r="C155" s="28" t="str">
        <f t="shared" si="44"/>
        <v/>
      </c>
      <c r="D155" s="28" t="str">
        <f t="shared" si="45"/>
        <v/>
      </c>
      <c r="E155" s="28" t="str">
        <f t="shared" si="46"/>
        <v/>
      </c>
      <c r="F155" s="28" t="str">
        <f t="shared" si="47"/>
        <v/>
      </c>
      <c r="G155" s="28" t="str">
        <f t="shared" si="48"/>
        <v/>
      </c>
      <c r="H155" s="28"/>
      <c r="I155" s="28" t="str">
        <f t="shared" si="49"/>
        <v/>
      </c>
      <c r="J155" s="28" t="str">
        <f t="shared" si="50"/>
        <v/>
      </c>
      <c r="K155" s="28" t="str">
        <f t="shared" si="51"/>
        <v/>
      </c>
      <c r="L155" s="28" t="str">
        <f t="shared" si="52"/>
        <v/>
      </c>
      <c r="M155" s="28" t="str">
        <f>SUBSTITUTE(IF(ISBLANK(Bestilling!U175),Bestilling!T175,Bestilling!U175)&amp;"",",",".")</f>
        <v/>
      </c>
      <c r="N155" s="28" t="str">
        <f>IF(ISBLANK(Bestilling!C175),Bestilling!D175,Bestilling!C175)&amp;""</f>
        <v/>
      </c>
      <c r="O155" s="28" t="str">
        <f>Bestilling!D175&amp;""</f>
        <v/>
      </c>
      <c r="P155" s="28" t="str">
        <f>Bestilling!E175&amp;""</f>
        <v/>
      </c>
      <c r="Q155" s="28" t="str">
        <f>TEXT(Bestilling!F175,"0000")&amp;""</f>
        <v>0000</v>
      </c>
      <c r="R155" s="28" t="str">
        <f>Bestilling!G175&amp;""</f>
        <v/>
      </c>
      <c r="S155" s="29" t="str">
        <f>TEXT(Bestilling!I175,"dd.mm.åååå")&amp;""</f>
        <v>00.01.1900</v>
      </c>
      <c r="T155" s="28" t="str">
        <f>IF(NOT(ISBLANK(Bestilling!D175)),"FØR KL 15","")</f>
        <v/>
      </c>
      <c r="U155" s="28" t="str">
        <f>Bestilling!J175&amp;""</f>
        <v/>
      </c>
      <c r="V155" s="28" t="str">
        <f>_xlfn.XLOOKUP(Bestilling!K175,tblProdukter[Produkt],tblProdukter[Varenr],"",0)&amp;""</f>
        <v/>
      </c>
      <c r="W155" s="28" t="str">
        <f t="shared" si="53"/>
        <v/>
      </c>
      <c r="X155" s="28"/>
      <c r="Y155" s="28" t="str">
        <f>SUBSTITUTE(Bestilling!L175&amp;"",",",".")</f>
        <v>0</v>
      </c>
      <c r="Z155" s="28" t="str">
        <f>SUBSTITUTE(TEXT(Bestilling!S175*100,"0,00")&amp;"",",",".")</f>
        <v>0.00</v>
      </c>
      <c r="AA155" s="28" t="str">
        <f>_xlfn.XLOOKUP("Kort",tblTilleggsvarerKort[Tilleggsvare],tblTilleggsvarerKort[Varenr],"",0)&amp;""</f>
        <v>111001</v>
      </c>
      <c r="AB155" s="28">
        <f t="shared" si="56"/>
        <v>1</v>
      </c>
      <c r="AC155" s="28" t="str">
        <f>SUBSTITUTE(_xlfn.XLOOKUP("Kort",tblTilleggsvarerKort[Tilleggsvare],tblTilleggsvarerKort[Pris inkl. MVA],"",0,1)&amp;"",",",".")</f>
        <v>20</v>
      </c>
      <c r="AD155" s="28" t="str">
        <f>_xlfn.XLOOKUP(Bestilling!O175,tblTilleggsvarer[Tilleggsvare],tblTilleggsvarer[Varenr],"",0)&amp;""</f>
        <v/>
      </c>
      <c r="AE155" s="28" t="str">
        <f t="shared" si="54"/>
        <v/>
      </c>
      <c r="AF155" s="28" t="str">
        <f>SUBSTITUTE(Bestilling!P175&amp;"",",",".")&amp;""</f>
        <v/>
      </c>
      <c r="AG155" s="28" t="str">
        <f>_xlfn.XLOOKUP(Bestilling!Q175,tblTilleggsvarer[Tilleggsvare],tblTilleggsvarer[Varenr],"",0)&amp;""</f>
        <v/>
      </c>
      <c r="AH155" s="28" t="str">
        <f t="shared" si="55"/>
        <v/>
      </c>
      <c r="AI155" s="28" t="str">
        <f>SUBSTITUTE(Bestilling!R175&amp;"",",",".")&amp;""</f>
        <v/>
      </c>
      <c r="AJ155" s="28" t="str">
        <f>IF(Bestilling!M175="Ja",1,"")&amp;""</f>
        <v/>
      </c>
      <c r="AK155" s="28"/>
      <c r="AL155" s="28" t="str">
        <f>TRIM(Bestilling!N175&amp;"")&amp;""</f>
        <v/>
      </c>
      <c r="AM155" s="28" t="str">
        <f>IF(ISBLANK(Bestilling!J175),"Kunden kan ikke utlevere mottakers tlf. nr.","")&amp;""</f>
        <v>Kunden kan ikke utlevere mottakers tlf. nr.</v>
      </c>
      <c r="AN155" s="28"/>
    </row>
    <row r="156" spans="1:40" x14ac:dyDescent="0.25">
      <c r="A156" t="b">
        <f>AND(Bestilling!G176&lt;&gt;"",Bestilling!H176="Norge")</f>
        <v>0</v>
      </c>
      <c r="C156" s="28" t="str">
        <f t="shared" si="44"/>
        <v/>
      </c>
      <c r="D156" s="28" t="str">
        <f t="shared" si="45"/>
        <v/>
      </c>
      <c r="E156" s="28" t="str">
        <f t="shared" si="46"/>
        <v/>
      </c>
      <c r="F156" s="28" t="str">
        <f t="shared" si="47"/>
        <v/>
      </c>
      <c r="G156" s="28" t="str">
        <f t="shared" si="48"/>
        <v/>
      </c>
      <c r="H156" s="28"/>
      <c r="I156" s="28" t="str">
        <f t="shared" si="49"/>
        <v/>
      </c>
      <c r="J156" s="28" t="str">
        <f t="shared" si="50"/>
        <v/>
      </c>
      <c r="K156" s="28" t="str">
        <f t="shared" si="51"/>
        <v/>
      </c>
      <c r="L156" s="28" t="str">
        <f t="shared" si="52"/>
        <v/>
      </c>
      <c r="M156" s="28" t="str">
        <f>SUBSTITUTE(IF(ISBLANK(Bestilling!U176),Bestilling!T176,Bestilling!U176)&amp;"",",",".")</f>
        <v/>
      </c>
      <c r="N156" s="28" t="str">
        <f>IF(ISBLANK(Bestilling!C176),Bestilling!D176,Bestilling!C176)&amp;""</f>
        <v/>
      </c>
      <c r="O156" s="28" t="str">
        <f>Bestilling!D176&amp;""</f>
        <v/>
      </c>
      <c r="P156" s="28" t="str">
        <f>Bestilling!E176&amp;""</f>
        <v/>
      </c>
      <c r="Q156" s="28" t="str">
        <f>TEXT(Bestilling!F176,"0000")&amp;""</f>
        <v>0000</v>
      </c>
      <c r="R156" s="28" t="str">
        <f>Bestilling!G176&amp;""</f>
        <v/>
      </c>
      <c r="S156" s="29" t="str">
        <f>TEXT(Bestilling!I176,"dd.mm.åååå")&amp;""</f>
        <v>00.01.1900</v>
      </c>
      <c r="T156" s="28" t="str">
        <f>IF(NOT(ISBLANK(Bestilling!D176)),"FØR KL 15","")</f>
        <v/>
      </c>
      <c r="U156" s="28" t="str">
        <f>Bestilling!J176&amp;""</f>
        <v/>
      </c>
      <c r="V156" s="28" t="str">
        <f>_xlfn.XLOOKUP(Bestilling!K176,tblProdukter[Produkt],tblProdukter[Varenr],"",0)&amp;""</f>
        <v/>
      </c>
      <c r="W156" s="28" t="str">
        <f t="shared" si="53"/>
        <v/>
      </c>
      <c r="X156" s="28"/>
      <c r="Y156" s="28" t="str">
        <f>SUBSTITUTE(Bestilling!L176&amp;"",",",".")</f>
        <v>0</v>
      </c>
      <c r="Z156" s="28" t="str">
        <f>SUBSTITUTE(TEXT(Bestilling!S176*100,"0,00")&amp;"",",",".")</f>
        <v>0.00</v>
      </c>
      <c r="AA156" s="28" t="str">
        <f>_xlfn.XLOOKUP("Kort",tblTilleggsvarerKort[Tilleggsvare],tblTilleggsvarerKort[Varenr],"",0)&amp;""</f>
        <v>111001</v>
      </c>
      <c r="AB156" s="28">
        <f t="shared" si="56"/>
        <v>1</v>
      </c>
      <c r="AC156" s="28" t="str">
        <f>SUBSTITUTE(_xlfn.XLOOKUP("Kort",tblTilleggsvarerKort[Tilleggsvare],tblTilleggsvarerKort[Pris inkl. MVA],"",0,1)&amp;"",",",".")</f>
        <v>20</v>
      </c>
      <c r="AD156" s="28" t="str">
        <f>_xlfn.XLOOKUP(Bestilling!O176,tblTilleggsvarer[Tilleggsvare],tblTilleggsvarer[Varenr],"",0)&amp;""</f>
        <v/>
      </c>
      <c r="AE156" s="28" t="str">
        <f t="shared" si="54"/>
        <v/>
      </c>
      <c r="AF156" s="28" t="str">
        <f>SUBSTITUTE(Bestilling!P176&amp;"",",",".")&amp;""</f>
        <v/>
      </c>
      <c r="AG156" s="28" t="str">
        <f>_xlfn.XLOOKUP(Bestilling!Q176,tblTilleggsvarer[Tilleggsvare],tblTilleggsvarer[Varenr],"",0)&amp;""</f>
        <v/>
      </c>
      <c r="AH156" s="28" t="str">
        <f t="shared" si="55"/>
        <v/>
      </c>
      <c r="AI156" s="28" t="str">
        <f>SUBSTITUTE(Bestilling!R176&amp;"",",",".")&amp;""</f>
        <v/>
      </c>
      <c r="AJ156" s="28" t="str">
        <f>IF(Bestilling!M176="Ja",1,"")&amp;""</f>
        <v/>
      </c>
      <c r="AK156" s="28"/>
      <c r="AL156" s="28" t="str">
        <f>TRIM(Bestilling!N176&amp;"")&amp;""</f>
        <v/>
      </c>
      <c r="AM156" s="28" t="str">
        <f>IF(ISBLANK(Bestilling!J176),"Kunden kan ikke utlevere mottakers tlf. nr.","")&amp;""</f>
        <v>Kunden kan ikke utlevere mottakers tlf. nr.</v>
      </c>
      <c r="AN156" s="28"/>
    </row>
    <row r="157" spans="1:40" x14ac:dyDescent="0.25">
      <c r="A157" t="b">
        <f>AND(Bestilling!G177&lt;&gt;"",Bestilling!H177="Norge")</f>
        <v>0</v>
      </c>
      <c r="C157" s="28" t="str">
        <f t="shared" si="44"/>
        <v/>
      </c>
      <c r="D157" s="28" t="str">
        <f t="shared" si="45"/>
        <v/>
      </c>
      <c r="E157" s="28" t="str">
        <f t="shared" si="46"/>
        <v/>
      </c>
      <c r="F157" s="28" t="str">
        <f t="shared" si="47"/>
        <v/>
      </c>
      <c r="G157" s="28" t="str">
        <f t="shared" si="48"/>
        <v/>
      </c>
      <c r="H157" s="28"/>
      <c r="I157" s="28" t="str">
        <f t="shared" si="49"/>
        <v/>
      </c>
      <c r="J157" s="28" t="str">
        <f t="shared" si="50"/>
        <v/>
      </c>
      <c r="K157" s="28" t="str">
        <f t="shared" si="51"/>
        <v/>
      </c>
      <c r="L157" s="28" t="str">
        <f t="shared" si="52"/>
        <v/>
      </c>
      <c r="M157" s="28" t="str">
        <f>SUBSTITUTE(IF(ISBLANK(Bestilling!U177),Bestilling!T177,Bestilling!U177)&amp;"",",",".")</f>
        <v/>
      </c>
      <c r="N157" s="28" t="str">
        <f>IF(ISBLANK(Bestilling!C177),Bestilling!D177,Bestilling!C177)&amp;""</f>
        <v/>
      </c>
      <c r="O157" s="28" t="str">
        <f>Bestilling!D177&amp;""</f>
        <v/>
      </c>
      <c r="P157" s="28" t="str">
        <f>Bestilling!E177&amp;""</f>
        <v/>
      </c>
      <c r="Q157" s="28" t="str">
        <f>TEXT(Bestilling!F177,"0000")&amp;""</f>
        <v>0000</v>
      </c>
      <c r="R157" s="28" t="str">
        <f>Bestilling!G177&amp;""</f>
        <v/>
      </c>
      <c r="S157" s="29" t="str">
        <f>TEXT(Bestilling!I177,"dd.mm.åååå")&amp;""</f>
        <v>00.01.1900</v>
      </c>
      <c r="T157" s="28" t="str">
        <f>IF(NOT(ISBLANK(Bestilling!D177)),"FØR KL 15","")</f>
        <v/>
      </c>
      <c r="U157" s="28" t="str">
        <f>Bestilling!J177&amp;""</f>
        <v/>
      </c>
      <c r="V157" s="28" t="str">
        <f>_xlfn.XLOOKUP(Bestilling!K177,tblProdukter[Produkt],tblProdukter[Varenr],"",0)&amp;""</f>
        <v/>
      </c>
      <c r="W157" s="28" t="str">
        <f t="shared" si="53"/>
        <v/>
      </c>
      <c r="X157" s="28"/>
      <c r="Y157" s="28" t="str">
        <f>SUBSTITUTE(Bestilling!L177&amp;"",",",".")</f>
        <v>0</v>
      </c>
      <c r="Z157" s="28" t="str">
        <f>SUBSTITUTE(TEXT(Bestilling!S177*100,"0,00")&amp;"",",",".")</f>
        <v>0.00</v>
      </c>
      <c r="AA157" s="28" t="str">
        <f>_xlfn.XLOOKUP("Kort",tblTilleggsvarerKort[Tilleggsvare],tblTilleggsvarerKort[Varenr],"",0)&amp;""</f>
        <v>111001</v>
      </c>
      <c r="AB157" s="28">
        <f t="shared" si="56"/>
        <v>1</v>
      </c>
      <c r="AC157" s="28" t="str">
        <f>SUBSTITUTE(_xlfn.XLOOKUP("Kort",tblTilleggsvarerKort[Tilleggsvare],tblTilleggsvarerKort[Pris inkl. MVA],"",0,1)&amp;"",",",".")</f>
        <v>20</v>
      </c>
      <c r="AD157" s="28" t="str">
        <f>_xlfn.XLOOKUP(Bestilling!O177,tblTilleggsvarer[Tilleggsvare],tblTilleggsvarer[Varenr],"",0)&amp;""</f>
        <v/>
      </c>
      <c r="AE157" s="28" t="str">
        <f t="shared" si="54"/>
        <v/>
      </c>
      <c r="AF157" s="28" t="str">
        <f>SUBSTITUTE(Bestilling!P177&amp;"",",",".")&amp;""</f>
        <v/>
      </c>
      <c r="AG157" s="28" t="str">
        <f>_xlfn.XLOOKUP(Bestilling!Q177,tblTilleggsvarer[Tilleggsvare],tblTilleggsvarer[Varenr],"",0)&amp;""</f>
        <v/>
      </c>
      <c r="AH157" s="28" t="str">
        <f t="shared" si="55"/>
        <v/>
      </c>
      <c r="AI157" s="28" t="str">
        <f>SUBSTITUTE(Bestilling!R177&amp;"",",",".")&amp;""</f>
        <v/>
      </c>
      <c r="AJ157" s="28" t="str">
        <f>IF(Bestilling!M177="Ja",1,"")&amp;""</f>
        <v/>
      </c>
      <c r="AK157" s="28"/>
      <c r="AL157" s="28" t="str">
        <f>TRIM(Bestilling!N177&amp;"")&amp;""</f>
        <v/>
      </c>
      <c r="AM157" s="28" t="str">
        <f>IF(ISBLANK(Bestilling!J177),"Kunden kan ikke utlevere mottakers tlf. nr.","")&amp;""</f>
        <v>Kunden kan ikke utlevere mottakers tlf. nr.</v>
      </c>
      <c r="AN157" s="28"/>
    </row>
    <row r="158" spans="1:40" x14ac:dyDescent="0.25">
      <c r="A158" t="b">
        <f>AND(Bestilling!G178&lt;&gt;"",Bestilling!H178="Norge")</f>
        <v>0</v>
      </c>
      <c r="C158" s="28" t="str">
        <f t="shared" si="44"/>
        <v/>
      </c>
      <c r="D158" s="28" t="str">
        <f t="shared" si="45"/>
        <v/>
      </c>
      <c r="E158" s="28" t="str">
        <f t="shared" si="46"/>
        <v/>
      </c>
      <c r="F158" s="28" t="str">
        <f t="shared" si="47"/>
        <v/>
      </c>
      <c r="G158" s="28" t="str">
        <f t="shared" si="48"/>
        <v/>
      </c>
      <c r="H158" s="28"/>
      <c r="I158" s="28" t="str">
        <f t="shared" si="49"/>
        <v/>
      </c>
      <c r="J158" s="28" t="str">
        <f t="shared" si="50"/>
        <v/>
      </c>
      <c r="K158" s="28" t="str">
        <f t="shared" si="51"/>
        <v/>
      </c>
      <c r="L158" s="28" t="str">
        <f t="shared" si="52"/>
        <v/>
      </c>
      <c r="M158" s="28" t="str">
        <f>SUBSTITUTE(IF(ISBLANK(Bestilling!U178),Bestilling!T178,Bestilling!U178)&amp;"",",",".")</f>
        <v/>
      </c>
      <c r="N158" s="28" t="str">
        <f>IF(ISBLANK(Bestilling!C178),Bestilling!D178,Bestilling!C178)&amp;""</f>
        <v/>
      </c>
      <c r="O158" s="28" t="str">
        <f>Bestilling!D178&amp;""</f>
        <v/>
      </c>
      <c r="P158" s="28" t="str">
        <f>Bestilling!E178&amp;""</f>
        <v/>
      </c>
      <c r="Q158" s="28" t="str">
        <f>TEXT(Bestilling!F178,"0000")&amp;""</f>
        <v>0000</v>
      </c>
      <c r="R158" s="28" t="str">
        <f>Bestilling!G178&amp;""</f>
        <v/>
      </c>
      <c r="S158" s="29" t="str">
        <f>TEXT(Bestilling!I178,"dd.mm.åååå")&amp;""</f>
        <v>00.01.1900</v>
      </c>
      <c r="T158" s="28" t="str">
        <f>IF(NOT(ISBLANK(Bestilling!D178)),"FØR KL 15","")</f>
        <v/>
      </c>
      <c r="U158" s="28" t="str">
        <f>Bestilling!J178&amp;""</f>
        <v/>
      </c>
      <c r="V158" s="28" t="str">
        <f>_xlfn.XLOOKUP(Bestilling!K178,tblProdukter[Produkt],tblProdukter[Varenr],"",0)&amp;""</f>
        <v/>
      </c>
      <c r="W158" s="28" t="str">
        <f t="shared" si="53"/>
        <v/>
      </c>
      <c r="X158" s="28"/>
      <c r="Y158" s="28" t="str">
        <f>SUBSTITUTE(Bestilling!L178&amp;"",",",".")</f>
        <v>0</v>
      </c>
      <c r="Z158" s="28" t="str">
        <f>SUBSTITUTE(TEXT(Bestilling!S178*100,"0,00")&amp;"",",",".")</f>
        <v>0.00</v>
      </c>
      <c r="AA158" s="28" t="str">
        <f>_xlfn.XLOOKUP("Kort",tblTilleggsvarerKort[Tilleggsvare],tblTilleggsvarerKort[Varenr],"",0)&amp;""</f>
        <v>111001</v>
      </c>
      <c r="AB158" s="28">
        <f t="shared" si="56"/>
        <v>1</v>
      </c>
      <c r="AC158" s="28" t="str">
        <f>SUBSTITUTE(_xlfn.XLOOKUP("Kort",tblTilleggsvarerKort[Tilleggsvare],tblTilleggsvarerKort[Pris inkl. MVA],"",0,1)&amp;"",",",".")</f>
        <v>20</v>
      </c>
      <c r="AD158" s="28" t="str">
        <f>_xlfn.XLOOKUP(Bestilling!O178,tblTilleggsvarer[Tilleggsvare],tblTilleggsvarer[Varenr],"",0)&amp;""</f>
        <v/>
      </c>
      <c r="AE158" s="28" t="str">
        <f t="shared" si="54"/>
        <v/>
      </c>
      <c r="AF158" s="28" t="str">
        <f>SUBSTITUTE(Bestilling!P178&amp;"",",",".")&amp;""</f>
        <v/>
      </c>
      <c r="AG158" s="28" t="str">
        <f>_xlfn.XLOOKUP(Bestilling!Q178,tblTilleggsvarer[Tilleggsvare],tblTilleggsvarer[Varenr],"",0)&amp;""</f>
        <v/>
      </c>
      <c r="AH158" s="28" t="str">
        <f t="shared" si="55"/>
        <v/>
      </c>
      <c r="AI158" s="28" t="str">
        <f>SUBSTITUTE(Bestilling!R178&amp;"",",",".")&amp;""</f>
        <v/>
      </c>
      <c r="AJ158" s="28" t="str">
        <f>IF(Bestilling!M178="Ja",1,"")&amp;""</f>
        <v/>
      </c>
      <c r="AK158" s="28"/>
      <c r="AL158" s="28" t="str">
        <f>TRIM(Bestilling!N178&amp;"")&amp;""</f>
        <v/>
      </c>
      <c r="AM158" s="28" t="str">
        <f>IF(ISBLANK(Bestilling!J178),"Kunden kan ikke utlevere mottakers tlf. nr.","")&amp;""</f>
        <v>Kunden kan ikke utlevere mottakers tlf. nr.</v>
      </c>
      <c r="AN158" s="28"/>
    </row>
    <row r="159" spans="1:40" x14ac:dyDescent="0.25">
      <c r="A159" t="b">
        <f>AND(Bestilling!G179&lt;&gt;"",Bestilling!H179="Norge")</f>
        <v>0</v>
      </c>
      <c r="C159" s="28" t="str">
        <f t="shared" si="44"/>
        <v/>
      </c>
      <c r="D159" s="28" t="str">
        <f t="shared" si="45"/>
        <v/>
      </c>
      <c r="E159" s="28" t="str">
        <f t="shared" si="46"/>
        <v/>
      </c>
      <c r="F159" s="28" t="str">
        <f t="shared" si="47"/>
        <v/>
      </c>
      <c r="G159" s="28" t="str">
        <f t="shared" si="48"/>
        <v/>
      </c>
      <c r="H159" s="28"/>
      <c r="I159" s="28" t="str">
        <f t="shared" si="49"/>
        <v/>
      </c>
      <c r="J159" s="28" t="str">
        <f t="shared" si="50"/>
        <v/>
      </c>
      <c r="K159" s="28" t="str">
        <f t="shared" si="51"/>
        <v/>
      </c>
      <c r="L159" s="28" t="str">
        <f t="shared" si="52"/>
        <v/>
      </c>
      <c r="M159" s="28" t="str">
        <f>SUBSTITUTE(IF(ISBLANK(Bestilling!U179),Bestilling!T179,Bestilling!U179)&amp;"",",",".")</f>
        <v/>
      </c>
      <c r="N159" s="28" t="str">
        <f>IF(ISBLANK(Bestilling!C179),Bestilling!D179,Bestilling!C179)&amp;""</f>
        <v/>
      </c>
      <c r="O159" s="28" t="str">
        <f>Bestilling!D179&amp;""</f>
        <v/>
      </c>
      <c r="P159" s="28" t="str">
        <f>Bestilling!E179&amp;""</f>
        <v/>
      </c>
      <c r="Q159" s="28" t="str">
        <f>TEXT(Bestilling!F179,"0000")&amp;""</f>
        <v>0000</v>
      </c>
      <c r="R159" s="28" t="str">
        <f>Bestilling!G179&amp;""</f>
        <v/>
      </c>
      <c r="S159" s="29" t="str">
        <f>TEXT(Bestilling!I179,"dd.mm.åååå")&amp;""</f>
        <v>00.01.1900</v>
      </c>
      <c r="T159" s="28" t="str">
        <f>IF(NOT(ISBLANK(Bestilling!D179)),"FØR KL 15","")</f>
        <v/>
      </c>
      <c r="U159" s="28" t="str">
        <f>Bestilling!J179&amp;""</f>
        <v/>
      </c>
      <c r="V159" s="28" t="str">
        <f>_xlfn.XLOOKUP(Bestilling!K179,tblProdukter[Produkt],tblProdukter[Varenr],"",0)&amp;""</f>
        <v/>
      </c>
      <c r="W159" s="28" t="str">
        <f t="shared" si="53"/>
        <v/>
      </c>
      <c r="X159" s="28"/>
      <c r="Y159" s="28" t="str">
        <f>SUBSTITUTE(Bestilling!L179&amp;"",",",".")</f>
        <v>0</v>
      </c>
      <c r="Z159" s="28" t="str">
        <f>SUBSTITUTE(TEXT(Bestilling!S179*100,"0,00")&amp;"",",",".")</f>
        <v>0.00</v>
      </c>
      <c r="AA159" s="28" t="str">
        <f>_xlfn.XLOOKUP("Kort",tblTilleggsvarerKort[Tilleggsvare],tblTilleggsvarerKort[Varenr],"",0)&amp;""</f>
        <v>111001</v>
      </c>
      <c r="AB159" s="28">
        <f t="shared" si="56"/>
        <v>1</v>
      </c>
      <c r="AC159" s="28" t="str">
        <f>SUBSTITUTE(_xlfn.XLOOKUP("Kort",tblTilleggsvarerKort[Tilleggsvare],tblTilleggsvarerKort[Pris inkl. MVA],"",0,1)&amp;"",",",".")</f>
        <v>20</v>
      </c>
      <c r="AD159" s="28" t="str">
        <f>_xlfn.XLOOKUP(Bestilling!O179,tblTilleggsvarer[Tilleggsvare],tblTilleggsvarer[Varenr],"",0)&amp;""</f>
        <v/>
      </c>
      <c r="AE159" s="28" t="str">
        <f t="shared" si="54"/>
        <v/>
      </c>
      <c r="AF159" s="28" t="str">
        <f>SUBSTITUTE(Bestilling!P179&amp;"",",",".")&amp;""</f>
        <v/>
      </c>
      <c r="AG159" s="28" t="str">
        <f>_xlfn.XLOOKUP(Bestilling!Q179,tblTilleggsvarer[Tilleggsvare],tblTilleggsvarer[Varenr],"",0)&amp;""</f>
        <v/>
      </c>
      <c r="AH159" s="28" t="str">
        <f t="shared" si="55"/>
        <v/>
      </c>
      <c r="AI159" s="28" t="str">
        <f>SUBSTITUTE(Bestilling!R179&amp;"",",",".")&amp;""</f>
        <v/>
      </c>
      <c r="AJ159" s="28" t="str">
        <f>IF(Bestilling!M179="Ja",1,"")&amp;""</f>
        <v/>
      </c>
      <c r="AK159" s="28"/>
      <c r="AL159" s="28" t="str">
        <f>TRIM(Bestilling!N179&amp;"")&amp;""</f>
        <v/>
      </c>
      <c r="AM159" s="28" t="str">
        <f>IF(ISBLANK(Bestilling!J179),"Kunden kan ikke utlevere mottakers tlf. nr.","")&amp;""</f>
        <v>Kunden kan ikke utlevere mottakers tlf. nr.</v>
      </c>
      <c r="AN159" s="28"/>
    </row>
    <row r="160" spans="1:40" x14ac:dyDescent="0.25">
      <c r="A160" t="b">
        <f>AND(Bestilling!G180&lt;&gt;"",Bestilling!H180="Norge")</f>
        <v>0</v>
      </c>
      <c r="C160" s="28" t="str">
        <f t="shared" si="44"/>
        <v/>
      </c>
      <c r="D160" s="28" t="str">
        <f t="shared" si="45"/>
        <v/>
      </c>
      <c r="E160" s="28" t="str">
        <f t="shared" si="46"/>
        <v/>
      </c>
      <c r="F160" s="28" t="str">
        <f t="shared" si="47"/>
        <v/>
      </c>
      <c r="G160" s="28" t="str">
        <f t="shared" si="48"/>
        <v/>
      </c>
      <c r="H160" s="28"/>
      <c r="I160" s="28" t="str">
        <f t="shared" si="49"/>
        <v/>
      </c>
      <c r="J160" s="28" t="str">
        <f t="shared" si="50"/>
        <v/>
      </c>
      <c r="K160" s="28" t="str">
        <f t="shared" si="51"/>
        <v/>
      </c>
      <c r="L160" s="28" t="str">
        <f t="shared" si="52"/>
        <v/>
      </c>
      <c r="M160" s="28" t="str">
        <f>SUBSTITUTE(IF(ISBLANK(Bestilling!U180),Bestilling!T180,Bestilling!U180)&amp;"",",",".")</f>
        <v/>
      </c>
      <c r="N160" s="28" t="str">
        <f>IF(ISBLANK(Bestilling!C180),Bestilling!D180,Bestilling!C180)&amp;""</f>
        <v/>
      </c>
      <c r="O160" s="28" t="str">
        <f>Bestilling!D180&amp;""</f>
        <v/>
      </c>
      <c r="P160" s="28" t="str">
        <f>Bestilling!E180&amp;""</f>
        <v/>
      </c>
      <c r="Q160" s="28" t="str">
        <f>TEXT(Bestilling!F180,"0000")&amp;""</f>
        <v>0000</v>
      </c>
      <c r="R160" s="28" t="str">
        <f>Bestilling!G180&amp;""</f>
        <v/>
      </c>
      <c r="S160" s="29" t="str">
        <f>TEXT(Bestilling!I180,"dd.mm.åååå")&amp;""</f>
        <v>00.01.1900</v>
      </c>
      <c r="T160" s="28" t="str">
        <f>IF(NOT(ISBLANK(Bestilling!D180)),"FØR KL 15","")</f>
        <v/>
      </c>
      <c r="U160" s="28" t="str">
        <f>Bestilling!J180&amp;""</f>
        <v/>
      </c>
      <c r="V160" s="28" t="str">
        <f>_xlfn.XLOOKUP(Bestilling!K180,tblProdukter[Produkt],tblProdukter[Varenr],"",0)&amp;""</f>
        <v/>
      </c>
      <c r="W160" s="28" t="str">
        <f t="shared" si="53"/>
        <v/>
      </c>
      <c r="X160" s="28"/>
      <c r="Y160" s="28" t="str">
        <f>SUBSTITUTE(Bestilling!L180&amp;"",",",".")</f>
        <v>0</v>
      </c>
      <c r="Z160" s="28" t="str">
        <f>SUBSTITUTE(TEXT(Bestilling!S180*100,"0,00")&amp;"",",",".")</f>
        <v>0.00</v>
      </c>
      <c r="AA160" s="28" t="str">
        <f>_xlfn.XLOOKUP("Kort",tblTilleggsvarerKort[Tilleggsvare],tblTilleggsvarerKort[Varenr],"",0)&amp;""</f>
        <v>111001</v>
      </c>
      <c r="AB160" s="28">
        <f t="shared" si="56"/>
        <v>1</v>
      </c>
      <c r="AC160" s="28" t="str">
        <f>SUBSTITUTE(_xlfn.XLOOKUP("Kort",tblTilleggsvarerKort[Tilleggsvare],tblTilleggsvarerKort[Pris inkl. MVA],"",0,1)&amp;"",",",".")</f>
        <v>20</v>
      </c>
      <c r="AD160" s="28" t="str">
        <f>_xlfn.XLOOKUP(Bestilling!O180,tblTilleggsvarer[Tilleggsvare],tblTilleggsvarer[Varenr],"",0)&amp;""</f>
        <v/>
      </c>
      <c r="AE160" s="28" t="str">
        <f t="shared" si="54"/>
        <v/>
      </c>
      <c r="AF160" s="28" t="str">
        <f>SUBSTITUTE(Bestilling!P180&amp;"",",",".")&amp;""</f>
        <v/>
      </c>
      <c r="AG160" s="28" t="str">
        <f>_xlfn.XLOOKUP(Bestilling!Q180,tblTilleggsvarer[Tilleggsvare],tblTilleggsvarer[Varenr],"",0)&amp;""</f>
        <v/>
      </c>
      <c r="AH160" s="28" t="str">
        <f t="shared" si="55"/>
        <v/>
      </c>
      <c r="AI160" s="28" t="str">
        <f>SUBSTITUTE(Bestilling!R180&amp;"",",",".")&amp;""</f>
        <v/>
      </c>
      <c r="AJ160" s="28" t="str">
        <f>IF(Bestilling!M180="Ja",1,"")&amp;""</f>
        <v/>
      </c>
      <c r="AK160" s="28"/>
      <c r="AL160" s="28" t="str">
        <f>TRIM(Bestilling!N180&amp;"")&amp;""</f>
        <v/>
      </c>
      <c r="AM160" s="28" t="str">
        <f>IF(ISBLANK(Bestilling!J180),"Kunden kan ikke utlevere mottakers tlf. nr.","")&amp;""</f>
        <v>Kunden kan ikke utlevere mottakers tlf. nr.</v>
      </c>
      <c r="AN160" s="28"/>
    </row>
    <row r="161" spans="1:40" x14ac:dyDescent="0.25">
      <c r="A161" t="b">
        <f>AND(Bestilling!G181&lt;&gt;"",Bestilling!H181="Norge")</f>
        <v>0</v>
      </c>
      <c r="C161" s="28" t="str">
        <f t="shared" si="44"/>
        <v/>
      </c>
      <c r="D161" s="28" t="str">
        <f t="shared" si="45"/>
        <v/>
      </c>
      <c r="E161" s="28" t="str">
        <f t="shared" si="46"/>
        <v/>
      </c>
      <c r="F161" s="28" t="str">
        <f t="shared" si="47"/>
        <v/>
      </c>
      <c r="G161" s="28" t="str">
        <f t="shared" si="48"/>
        <v/>
      </c>
      <c r="H161" s="28"/>
      <c r="I161" s="28" t="str">
        <f t="shared" si="49"/>
        <v/>
      </c>
      <c r="J161" s="28" t="str">
        <f t="shared" si="50"/>
        <v/>
      </c>
      <c r="K161" s="28" t="str">
        <f t="shared" si="51"/>
        <v/>
      </c>
      <c r="L161" s="28" t="str">
        <f t="shared" si="52"/>
        <v/>
      </c>
      <c r="M161" s="28" t="str">
        <f>SUBSTITUTE(IF(ISBLANK(Bestilling!U181),Bestilling!T181,Bestilling!U181)&amp;"",",",".")</f>
        <v/>
      </c>
      <c r="N161" s="28" t="str">
        <f>IF(ISBLANK(Bestilling!C181),Bestilling!D181,Bestilling!C181)&amp;""</f>
        <v/>
      </c>
      <c r="O161" s="28" t="str">
        <f>Bestilling!D181&amp;""</f>
        <v/>
      </c>
      <c r="P161" s="28" t="str">
        <f>Bestilling!E181&amp;""</f>
        <v/>
      </c>
      <c r="Q161" s="28" t="str">
        <f>TEXT(Bestilling!F181,"0000")&amp;""</f>
        <v>0000</v>
      </c>
      <c r="R161" s="28" t="str">
        <f>Bestilling!G181&amp;""</f>
        <v/>
      </c>
      <c r="S161" s="29" t="str">
        <f>TEXT(Bestilling!I181,"dd.mm.åååå")&amp;""</f>
        <v>00.01.1900</v>
      </c>
      <c r="T161" s="28" t="str">
        <f>IF(NOT(ISBLANK(Bestilling!D181)),"FØR KL 15","")</f>
        <v/>
      </c>
      <c r="U161" s="28" t="str">
        <f>Bestilling!J181&amp;""</f>
        <v/>
      </c>
      <c r="V161" s="28" t="str">
        <f>_xlfn.XLOOKUP(Bestilling!K181,tblProdukter[Produkt],tblProdukter[Varenr],"",0)&amp;""</f>
        <v/>
      </c>
      <c r="W161" s="28" t="str">
        <f t="shared" si="53"/>
        <v/>
      </c>
      <c r="X161" s="28"/>
      <c r="Y161" s="28" t="str">
        <f>SUBSTITUTE(Bestilling!L181&amp;"",",",".")</f>
        <v>0</v>
      </c>
      <c r="Z161" s="28" t="str">
        <f>SUBSTITUTE(TEXT(Bestilling!S181*100,"0,00")&amp;"",",",".")</f>
        <v>0.00</v>
      </c>
      <c r="AA161" s="28" t="str">
        <f>_xlfn.XLOOKUP("Kort",tblTilleggsvarerKort[Tilleggsvare],tblTilleggsvarerKort[Varenr],"",0)&amp;""</f>
        <v>111001</v>
      </c>
      <c r="AB161" s="28">
        <f t="shared" si="56"/>
        <v>1</v>
      </c>
      <c r="AC161" s="28" t="str">
        <f>SUBSTITUTE(_xlfn.XLOOKUP("Kort",tblTilleggsvarerKort[Tilleggsvare],tblTilleggsvarerKort[Pris inkl. MVA],"",0,1)&amp;"",",",".")</f>
        <v>20</v>
      </c>
      <c r="AD161" s="28" t="str">
        <f>_xlfn.XLOOKUP(Bestilling!O181,tblTilleggsvarer[Tilleggsvare],tblTilleggsvarer[Varenr],"",0)&amp;""</f>
        <v/>
      </c>
      <c r="AE161" s="28" t="str">
        <f t="shared" si="54"/>
        <v/>
      </c>
      <c r="AF161" s="28" t="str">
        <f>SUBSTITUTE(Bestilling!P181&amp;"",",",".")&amp;""</f>
        <v/>
      </c>
      <c r="AG161" s="28" t="str">
        <f>_xlfn.XLOOKUP(Bestilling!Q181,tblTilleggsvarer[Tilleggsvare],tblTilleggsvarer[Varenr],"",0)&amp;""</f>
        <v/>
      </c>
      <c r="AH161" s="28" t="str">
        <f t="shared" si="55"/>
        <v/>
      </c>
      <c r="AI161" s="28" t="str">
        <f>SUBSTITUTE(Bestilling!R181&amp;"",",",".")&amp;""</f>
        <v/>
      </c>
      <c r="AJ161" s="28" t="str">
        <f>IF(Bestilling!M181="Ja",1,"")&amp;""</f>
        <v/>
      </c>
      <c r="AK161" s="28"/>
      <c r="AL161" s="28" t="str">
        <f>TRIM(Bestilling!N181&amp;"")&amp;""</f>
        <v/>
      </c>
      <c r="AM161" s="28" t="str">
        <f>IF(ISBLANK(Bestilling!J181),"Kunden kan ikke utlevere mottakers tlf. nr.","")&amp;""</f>
        <v>Kunden kan ikke utlevere mottakers tlf. nr.</v>
      </c>
      <c r="AN161" s="28"/>
    </row>
    <row r="162" spans="1:40" x14ac:dyDescent="0.25">
      <c r="A162" t="b">
        <f>AND(Bestilling!G182&lt;&gt;"",Bestilling!H182="Norge")</f>
        <v>0</v>
      </c>
      <c r="C162" s="28" t="str">
        <f t="shared" ref="C162:C193" si="57">Kundenummer&amp;""</f>
        <v/>
      </c>
      <c r="D162" s="28" t="str">
        <f t="shared" ref="D162:D193" si="58">Firmanavn&amp;""</f>
        <v/>
      </c>
      <c r="E162" s="28" t="str">
        <f t="shared" ref="E162:E193" si="59">Bestiller&amp;""</f>
        <v/>
      </c>
      <c r="F162" s="28" t="str">
        <f t="shared" ref="F162:F193" si="60">FakturaMerking&amp;""</f>
        <v/>
      </c>
      <c r="G162" s="28" t="str">
        <f t="shared" ref="G162:G193" si="61">FakturaAdresse&amp;""</f>
        <v/>
      </c>
      <c r="H162" s="28"/>
      <c r="I162" s="28" t="str">
        <f t="shared" ref="I162:I193" si="62">PostNr&amp;""</f>
        <v/>
      </c>
      <c r="J162" s="28" t="str">
        <f t="shared" ref="J162:J193" si="63">PostSted&amp;""</f>
        <v/>
      </c>
      <c r="K162" s="28" t="str">
        <f t="shared" ref="K162:K193" si="64">Telefon&amp;""</f>
        <v/>
      </c>
      <c r="L162" s="28" t="str">
        <f t="shared" ref="L162:L193" si="65">EPost&amp;""</f>
        <v/>
      </c>
      <c r="M162" s="28" t="str">
        <f>SUBSTITUTE(IF(ISBLANK(Bestilling!U182),Bestilling!T182,Bestilling!U182)&amp;"",",",".")</f>
        <v/>
      </c>
      <c r="N162" s="28" t="str">
        <f>IF(ISBLANK(Bestilling!C182),Bestilling!D182,Bestilling!C182)&amp;""</f>
        <v/>
      </c>
      <c r="O162" s="28" t="str">
        <f>Bestilling!D182&amp;""</f>
        <v/>
      </c>
      <c r="P162" s="28" t="str">
        <f>Bestilling!E182&amp;""</f>
        <v/>
      </c>
      <c r="Q162" s="28" t="str">
        <f>TEXT(Bestilling!F182,"0000")&amp;""</f>
        <v>0000</v>
      </c>
      <c r="R162" s="28" t="str">
        <f>Bestilling!G182&amp;""</f>
        <v/>
      </c>
      <c r="S162" s="29" t="str">
        <f>TEXT(Bestilling!I182,"dd.mm.åååå")&amp;""</f>
        <v>00.01.1900</v>
      </c>
      <c r="T162" s="28" t="str">
        <f>IF(NOT(ISBLANK(Bestilling!D182)),"FØR KL 15","")</f>
        <v/>
      </c>
      <c r="U162" s="28" t="str">
        <f>Bestilling!J182&amp;""</f>
        <v/>
      </c>
      <c r="V162" s="28" t="str">
        <f>_xlfn.XLOOKUP(Bestilling!K182,tblProdukter[Produkt],tblProdukter[Varenr],"",0)&amp;""</f>
        <v/>
      </c>
      <c r="W162" s="28" t="str">
        <f t="shared" si="53"/>
        <v/>
      </c>
      <c r="X162" s="28"/>
      <c r="Y162" s="28" t="str">
        <f>SUBSTITUTE(Bestilling!L182&amp;"",",",".")</f>
        <v>0</v>
      </c>
      <c r="Z162" s="28" t="str">
        <f>SUBSTITUTE(TEXT(Bestilling!S182*100,"0,00")&amp;"",",",".")</f>
        <v>0.00</v>
      </c>
      <c r="AA162" s="28" t="str">
        <f>_xlfn.XLOOKUP("Kort",tblTilleggsvarerKort[Tilleggsvare],tblTilleggsvarerKort[Varenr],"",0)&amp;""</f>
        <v>111001</v>
      </c>
      <c r="AB162" s="28">
        <f t="shared" si="56"/>
        <v>1</v>
      </c>
      <c r="AC162" s="28" t="str">
        <f>SUBSTITUTE(_xlfn.XLOOKUP("Kort",tblTilleggsvarerKort[Tilleggsvare],tblTilleggsvarerKort[Pris inkl. MVA],"",0,1)&amp;"",",",".")</f>
        <v>20</v>
      </c>
      <c r="AD162" s="28" t="str">
        <f>_xlfn.XLOOKUP(Bestilling!O182,tblTilleggsvarer[Tilleggsvare],tblTilleggsvarer[Varenr],"",0)&amp;""</f>
        <v/>
      </c>
      <c r="AE162" s="28" t="str">
        <f t="shared" si="54"/>
        <v/>
      </c>
      <c r="AF162" s="28" t="str">
        <f>SUBSTITUTE(Bestilling!P182&amp;"",",",".")&amp;""</f>
        <v/>
      </c>
      <c r="AG162" s="28" t="str">
        <f>_xlfn.XLOOKUP(Bestilling!Q182,tblTilleggsvarer[Tilleggsvare],tblTilleggsvarer[Varenr],"",0)&amp;""</f>
        <v/>
      </c>
      <c r="AH162" s="28" t="str">
        <f t="shared" si="55"/>
        <v/>
      </c>
      <c r="AI162" s="28" t="str">
        <f>SUBSTITUTE(Bestilling!R182&amp;"",",",".")&amp;""</f>
        <v/>
      </c>
      <c r="AJ162" s="28" t="str">
        <f>IF(Bestilling!M182="Ja",1,"")&amp;""</f>
        <v/>
      </c>
      <c r="AK162" s="28"/>
      <c r="AL162" s="28" t="str">
        <f>TRIM(Bestilling!N182&amp;"")&amp;""</f>
        <v/>
      </c>
      <c r="AM162" s="28" t="str">
        <f>IF(ISBLANK(Bestilling!J182),"Kunden kan ikke utlevere mottakers tlf. nr.","")&amp;""</f>
        <v>Kunden kan ikke utlevere mottakers tlf. nr.</v>
      </c>
      <c r="AN162" s="28"/>
    </row>
    <row r="163" spans="1:40" x14ac:dyDescent="0.25">
      <c r="A163" t="b">
        <f>AND(Bestilling!G183&lt;&gt;"",Bestilling!H183="Norge")</f>
        <v>0</v>
      </c>
      <c r="C163" s="28" t="str">
        <f t="shared" si="57"/>
        <v/>
      </c>
      <c r="D163" s="28" t="str">
        <f t="shared" si="58"/>
        <v/>
      </c>
      <c r="E163" s="28" t="str">
        <f t="shared" si="59"/>
        <v/>
      </c>
      <c r="F163" s="28" t="str">
        <f t="shared" si="60"/>
        <v/>
      </c>
      <c r="G163" s="28" t="str">
        <f t="shared" si="61"/>
        <v/>
      </c>
      <c r="H163" s="28"/>
      <c r="I163" s="28" t="str">
        <f t="shared" si="62"/>
        <v/>
      </c>
      <c r="J163" s="28" t="str">
        <f t="shared" si="63"/>
        <v/>
      </c>
      <c r="K163" s="28" t="str">
        <f t="shared" si="64"/>
        <v/>
      </c>
      <c r="L163" s="28" t="str">
        <f t="shared" si="65"/>
        <v/>
      </c>
      <c r="M163" s="28" t="str">
        <f>SUBSTITUTE(IF(ISBLANK(Bestilling!U183),Bestilling!T183,Bestilling!U183)&amp;"",",",".")</f>
        <v/>
      </c>
      <c r="N163" s="28" t="str">
        <f>IF(ISBLANK(Bestilling!C183),Bestilling!D183,Bestilling!C183)&amp;""</f>
        <v/>
      </c>
      <c r="O163" s="28" t="str">
        <f>Bestilling!D183&amp;""</f>
        <v/>
      </c>
      <c r="P163" s="28" t="str">
        <f>Bestilling!E183&amp;""</f>
        <v/>
      </c>
      <c r="Q163" s="28" t="str">
        <f>TEXT(Bestilling!F183,"0000")&amp;""</f>
        <v>0000</v>
      </c>
      <c r="R163" s="28" t="str">
        <f>Bestilling!G183&amp;""</f>
        <v/>
      </c>
      <c r="S163" s="29" t="str">
        <f>TEXT(Bestilling!I183,"dd.mm.åååå")&amp;""</f>
        <v>00.01.1900</v>
      </c>
      <c r="T163" s="28" t="str">
        <f>IF(NOT(ISBLANK(Bestilling!D183)),"FØR KL 15","")</f>
        <v/>
      </c>
      <c r="U163" s="28" t="str">
        <f>Bestilling!J183&amp;""</f>
        <v/>
      </c>
      <c r="V163" s="28" t="str">
        <f>_xlfn.XLOOKUP(Bestilling!K183,tblProdukter[Produkt],tblProdukter[Varenr],"",0)&amp;""</f>
        <v/>
      </c>
      <c r="W163" s="28" t="str">
        <f t="shared" si="53"/>
        <v/>
      </c>
      <c r="X163" s="28"/>
      <c r="Y163" s="28" t="str">
        <f>SUBSTITUTE(Bestilling!L183&amp;"",",",".")</f>
        <v>0</v>
      </c>
      <c r="Z163" s="28" t="str">
        <f>SUBSTITUTE(TEXT(Bestilling!S183*100,"0,00")&amp;"",",",".")</f>
        <v>0.00</v>
      </c>
      <c r="AA163" s="28" t="str">
        <f>_xlfn.XLOOKUP("Kort",tblTilleggsvarerKort[Tilleggsvare],tblTilleggsvarerKort[Varenr],"",0)&amp;""</f>
        <v>111001</v>
      </c>
      <c r="AB163" s="28">
        <f t="shared" si="56"/>
        <v>1</v>
      </c>
      <c r="AC163" s="28" t="str">
        <f>SUBSTITUTE(_xlfn.XLOOKUP("Kort",tblTilleggsvarerKort[Tilleggsvare],tblTilleggsvarerKort[Pris inkl. MVA],"",0,1)&amp;"",",",".")</f>
        <v>20</v>
      </c>
      <c r="AD163" s="28" t="str">
        <f>_xlfn.XLOOKUP(Bestilling!O183,tblTilleggsvarer[Tilleggsvare],tblTilleggsvarer[Varenr],"",0)&amp;""</f>
        <v/>
      </c>
      <c r="AE163" s="28" t="str">
        <f t="shared" si="54"/>
        <v/>
      </c>
      <c r="AF163" s="28" t="str">
        <f>SUBSTITUTE(Bestilling!P183&amp;"",",",".")&amp;""</f>
        <v/>
      </c>
      <c r="AG163" s="28" t="str">
        <f>_xlfn.XLOOKUP(Bestilling!Q183,tblTilleggsvarer[Tilleggsvare],tblTilleggsvarer[Varenr],"",0)&amp;""</f>
        <v/>
      </c>
      <c r="AH163" s="28" t="str">
        <f t="shared" si="55"/>
        <v/>
      </c>
      <c r="AI163" s="28" t="str">
        <f>SUBSTITUTE(Bestilling!R183&amp;"",",",".")&amp;""</f>
        <v/>
      </c>
      <c r="AJ163" s="28" t="str">
        <f>IF(Bestilling!M183="Ja",1,"")&amp;""</f>
        <v/>
      </c>
      <c r="AK163" s="28"/>
      <c r="AL163" s="28" t="str">
        <f>TRIM(Bestilling!N183&amp;"")&amp;""</f>
        <v/>
      </c>
      <c r="AM163" s="28" t="str">
        <f>IF(ISBLANK(Bestilling!J183),"Kunden kan ikke utlevere mottakers tlf. nr.","")&amp;""</f>
        <v>Kunden kan ikke utlevere mottakers tlf. nr.</v>
      </c>
      <c r="AN163" s="28"/>
    </row>
    <row r="164" spans="1:40" x14ac:dyDescent="0.25">
      <c r="A164" t="b">
        <f>AND(Bestilling!G184&lt;&gt;"",Bestilling!H184="Norge")</f>
        <v>0</v>
      </c>
      <c r="C164" s="28" t="str">
        <f t="shared" si="57"/>
        <v/>
      </c>
      <c r="D164" s="28" t="str">
        <f t="shared" si="58"/>
        <v/>
      </c>
      <c r="E164" s="28" t="str">
        <f t="shared" si="59"/>
        <v/>
      </c>
      <c r="F164" s="28" t="str">
        <f t="shared" si="60"/>
        <v/>
      </c>
      <c r="G164" s="28" t="str">
        <f t="shared" si="61"/>
        <v/>
      </c>
      <c r="H164" s="28"/>
      <c r="I164" s="28" t="str">
        <f t="shared" si="62"/>
        <v/>
      </c>
      <c r="J164" s="28" t="str">
        <f t="shared" si="63"/>
        <v/>
      </c>
      <c r="K164" s="28" t="str">
        <f t="shared" si="64"/>
        <v/>
      </c>
      <c r="L164" s="28" t="str">
        <f t="shared" si="65"/>
        <v/>
      </c>
      <c r="M164" s="28" t="str">
        <f>SUBSTITUTE(IF(ISBLANK(Bestilling!U184),Bestilling!T184,Bestilling!U184)&amp;"",",",".")</f>
        <v/>
      </c>
      <c r="N164" s="28" t="str">
        <f>IF(ISBLANK(Bestilling!C184),Bestilling!D184,Bestilling!C184)&amp;""</f>
        <v/>
      </c>
      <c r="O164" s="28" t="str">
        <f>Bestilling!D184&amp;""</f>
        <v/>
      </c>
      <c r="P164" s="28" t="str">
        <f>Bestilling!E184&amp;""</f>
        <v/>
      </c>
      <c r="Q164" s="28" t="str">
        <f>TEXT(Bestilling!F184,"0000")&amp;""</f>
        <v>0000</v>
      </c>
      <c r="R164" s="28" t="str">
        <f>Bestilling!G184&amp;""</f>
        <v/>
      </c>
      <c r="S164" s="29" t="str">
        <f>TEXT(Bestilling!I184,"dd.mm.åååå")&amp;""</f>
        <v>00.01.1900</v>
      </c>
      <c r="T164" s="28" t="str">
        <f>IF(NOT(ISBLANK(Bestilling!D184)),"FØR KL 15","")</f>
        <v/>
      </c>
      <c r="U164" s="28" t="str">
        <f>Bestilling!J184&amp;""</f>
        <v/>
      </c>
      <c r="V164" s="28" t="str">
        <f>_xlfn.XLOOKUP(Bestilling!K184,tblProdukter[Produkt],tblProdukter[Varenr],"",0)&amp;""</f>
        <v/>
      </c>
      <c r="W164" s="28" t="str">
        <f t="shared" si="53"/>
        <v/>
      </c>
      <c r="X164" s="28"/>
      <c r="Y164" s="28" t="str">
        <f>SUBSTITUTE(Bestilling!L184&amp;"",",",".")</f>
        <v>0</v>
      </c>
      <c r="Z164" s="28" t="str">
        <f>SUBSTITUTE(TEXT(Bestilling!S184*100,"0,00")&amp;"",",",".")</f>
        <v>0.00</v>
      </c>
      <c r="AA164" s="28" t="str">
        <f>_xlfn.XLOOKUP("Kort",tblTilleggsvarerKort[Tilleggsvare],tblTilleggsvarerKort[Varenr],"",0)&amp;""</f>
        <v>111001</v>
      </c>
      <c r="AB164" s="28">
        <f t="shared" si="56"/>
        <v>1</v>
      </c>
      <c r="AC164" s="28" t="str">
        <f>SUBSTITUTE(_xlfn.XLOOKUP("Kort",tblTilleggsvarerKort[Tilleggsvare],tblTilleggsvarerKort[Pris inkl. MVA],"",0,1)&amp;"",",",".")</f>
        <v>20</v>
      </c>
      <c r="AD164" s="28" t="str">
        <f>_xlfn.XLOOKUP(Bestilling!O184,tblTilleggsvarer[Tilleggsvare],tblTilleggsvarer[Varenr],"",0)&amp;""</f>
        <v/>
      </c>
      <c r="AE164" s="28" t="str">
        <f t="shared" si="54"/>
        <v/>
      </c>
      <c r="AF164" s="28" t="str">
        <f>SUBSTITUTE(Bestilling!P184&amp;"",",",".")&amp;""</f>
        <v/>
      </c>
      <c r="AG164" s="28" t="str">
        <f>_xlfn.XLOOKUP(Bestilling!Q184,tblTilleggsvarer[Tilleggsvare],tblTilleggsvarer[Varenr],"",0)&amp;""</f>
        <v/>
      </c>
      <c r="AH164" s="28" t="str">
        <f t="shared" si="55"/>
        <v/>
      </c>
      <c r="AI164" s="28" t="str">
        <f>SUBSTITUTE(Bestilling!R184&amp;"",",",".")&amp;""</f>
        <v/>
      </c>
      <c r="AJ164" s="28" t="str">
        <f>IF(Bestilling!M184="Ja",1,"")&amp;""</f>
        <v/>
      </c>
      <c r="AK164" s="28"/>
      <c r="AL164" s="28" t="str">
        <f>TRIM(Bestilling!N184&amp;"")&amp;""</f>
        <v/>
      </c>
      <c r="AM164" s="28" t="str">
        <f>IF(ISBLANK(Bestilling!J184),"Kunden kan ikke utlevere mottakers tlf. nr.","")&amp;""</f>
        <v>Kunden kan ikke utlevere mottakers tlf. nr.</v>
      </c>
      <c r="AN164" s="28"/>
    </row>
    <row r="165" spans="1:40" x14ac:dyDescent="0.25">
      <c r="A165" t="b">
        <f>AND(Bestilling!G185&lt;&gt;"",Bestilling!H185="Norge")</f>
        <v>0</v>
      </c>
      <c r="C165" s="28" t="str">
        <f t="shared" si="57"/>
        <v/>
      </c>
      <c r="D165" s="28" t="str">
        <f t="shared" si="58"/>
        <v/>
      </c>
      <c r="E165" s="28" t="str">
        <f t="shared" si="59"/>
        <v/>
      </c>
      <c r="F165" s="28" t="str">
        <f t="shared" si="60"/>
        <v/>
      </c>
      <c r="G165" s="28" t="str">
        <f t="shared" si="61"/>
        <v/>
      </c>
      <c r="H165" s="28"/>
      <c r="I165" s="28" t="str">
        <f t="shared" si="62"/>
        <v/>
      </c>
      <c r="J165" s="28" t="str">
        <f t="shared" si="63"/>
        <v/>
      </c>
      <c r="K165" s="28" t="str">
        <f t="shared" si="64"/>
        <v/>
      </c>
      <c r="L165" s="28" t="str">
        <f t="shared" si="65"/>
        <v/>
      </c>
      <c r="M165" s="28" t="str">
        <f>SUBSTITUTE(IF(ISBLANK(Bestilling!U185),Bestilling!T185,Bestilling!U185)&amp;"",",",".")</f>
        <v/>
      </c>
      <c r="N165" s="28" t="str">
        <f>IF(ISBLANK(Bestilling!C185),Bestilling!D185,Bestilling!C185)&amp;""</f>
        <v/>
      </c>
      <c r="O165" s="28" t="str">
        <f>Bestilling!D185&amp;""</f>
        <v/>
      </c>
      <c r="P165" s="28" t="str">
        <f>Bestilling!E185&amp;""</f>
        <v/>
      </c>
      <c r="Q165" s="28" t="str">
        <f>TEXT(Bestilling!F185,"0000")&amp;""</f>
        <v>0000</v>
      </c>
      <c r="R165" s="28" t="str">
        <f>Bestilling!G185&amp;""</f>
        <v/>
      </c>
      <c r="S165" s="29" t="str">
        <f>TEXT(Bestilling!I185,"dd.mm.åååå")&amp;""</f>
        <v>00.01.1900</v>
      </c>
      <c r="T165" s="28" t="str">
        <f>IF(NOT(ISBLANK(Bestilling!D185)),"FØR KL 15","")</f>
        <v/>
      </c>
      <c r="U165" s="28" t="str">
        <f>Bestilling!J185&amp;""</f>
        <v/>
      </c>
      <c r="V165" s="28" t="str">
        <f>_xlfn.XLOOKUP(Bestilling!K185,tblProdukter[Produkt],tblProdukter[Varenr],"",0)&amp;""</f>
        <v/>
      </c>
      <c r="W165" s="28" t="str">
        <f t="shared" si="53"/>
        <v/>
      </c>
      <c r="X165" s="28"/>
      <c r="Y165" s="28" t="str">
        <f>SUBSTITUTE(Bestilling!L185&amp;"",",",".")</f>
        <v>0</v>
      </c>
      <c r="Z165" s="28" t="str">
        <f>SUBSTITUTE(TEXT(Bestilling!S185*100,"0,00")&amp;"",",",".")</f>
        <v>0.00</v>
      </c>
      <c r="AA165" s="28" t="str">
        <f>_xlfn.XLOOKUP("Kort",tblTilleggsvarerKort[Tilleggsvare],tblTilleggsvarerKort[Varenr],"",0)&amp;""</f>
        <v>111001</v>
      </c>
      <c r="AB165" s="28">
        <f t="shared" si="56"/>
        <v>1</v>
      </c>
      <c r="AC165" s="28" t="str">
        <f>SUBSTITUTE(_xlfn.XLOOKUP("Kort",tblTilleggsvarerKort[Tilleggsvare],tblTilleggsvarerKort[Pris inkl. MVA],"",0,1)&amp;"",",",".")</f>
        <v>20</v>
      </c>
      <c r="AD165" s="28" t="str">
        <f>_xlfn.XLOOKUP(Bestilling!O185,tblTilleggsvarer[Tilleggsvare],tblTilleggsvarer[Varenr],"",0)&amp;""</f>
        <v/>
      </c>
      <c r="AE165" s="28" t="str">
        <f t="shared" si="54"/>
        <v/>
      </c>
      <c r="AF165" s="28" t="str">
        <f>SUBSTITUTE(Bestilling!P185&amp;"",",",".")&amp;""</f>
        <v/>
      </c>
      <c r="AG165" s="28" t="str">
        <f>_xlfn.XLOOKUP(Bestilling!Q185,tblTilleggsvarer[Tilleggsvare],tblTilleggsvarer[Varenr],"",0)&amp;""</f>
        <v/>
      </c>
      <c r="AH165" s="28" t="str">
        <f t="shared" si="55"/>
        <v/>
      </c>
      <c r="AI165" s="28" t="str">
        <f>SUBSTITUTE(Bestilling!R185&amp;"",",",".")&amp;""</f>
        <v/>
      </c>
      <c r="AJ165" s="28" t="str">
        <f>IF(Bestilling!M185="Ja",1,"")&amp;""</f>
        <v/>
      </c>
      <c r="AK165" s="28"/>
      <c r="AL165" s="28" t="str">
        <f>TRIM(Bestilling!N185&amp;"")&amp;""</f>
        <v/>
      </c>
      <c r="AM165" s="28" t="str">
        <f>IF(ISBLANK(Bestilling!J185),"Kunden kan ikke utlevere mottakers tlf. nr.","")&amp;""</f>
        <v>Kunden kan ikke utlevere mottakers tlf. nr.</v>
      </c>
      <c r="AN165" s="28"/>
    </row>
    <row r="166" spans="1:40" x14ac:dyDescent="0.25">
      <c r="A166" t="b">
        <f>AND(Bestilling!G186&lt;&gt;"",Bestilling!H186="Norge")</f>
        <v>0</v>
      </c>
      <c r="C166" s="28" t="str">
        <f t="shared" si="57"/>
        <v/>
      </c>
      <c r="D166" s="28" t="str">
        <f t="shared" si="58"/>
        <v/>
      </c>
      <c r="E166" s="28" t="str">
        <f t="shared" si="59"/>
        <v/>
      </c>
      <c r="F166" s="28" t="str">
        <f t="shared" si="60"/>
        <v/>
      </c>
      <c r="G166" s="28" t="str">
        <f t="shared" si="61"/>
        <v/>
      </c>
      <c r="H166" s="28"/>
      <c r="I166" s="28" t="str">
        <f t="shared" si="62"/>
        <v/>
      </c>
      <c r="J166" s="28" t="str">
        <f t="shared" si="63"/>
        <v/>
      </c>
      <c r="K166" s="28" t="str">
        <f t="shared" si="64"/>
        <v/>
      </c>
      <c r="L166" s="28" t="str">
        <f t="shared" si="65"/>
        <v/>
      </c>
      <c r="M166" s="28" t="str">
        <f>SUBSTITUTE(IF(ISBLANK(Bestilling!U186),Bestilling!T186,Bestilling!U186)&amp;"",",",".")</f>
        <v/>
      </c>
      <c r="N166" s="28" t="str">
        <f>IF(ISBLANK(Bestilling!C186),Bestilling!D186,Bestilling!C186)&amp;""</f>
        <v/>
      </c>
      <c r="O166" s="28" t="str">
        <f>Bestilling!D186&amp;""</f>
        <v/>
      </c>
      <c r="P166" s="28" t="str">
        <f>Bestilling!E186&amp;""</f>
        <v/>
      </c>
      <c r="Q166" s="28" t="str">
        <f>TEXT(Bestilling!F186,"0000")&amp;""</f>
        <v>0000</v>
      </c>
      <c r="R166" s="28" t="str">
        <f>Bestilling!G186&amp;""</f>
        <v/>
      </c>
      <c r="S166" s="29" t="str">
        <f>TEXT(Bestilling!I186,"dd.mm.åååå")&amp;""</f>
        <v>00.01.1900</v>
      </c>
      <c r="T166" s="28" t="str">
        <f>IF(NOT(ISBLANK(Bestilling!D186)),"FØR KL 15","")</f>
        <v/>
      </c>
      <c r="U166" s="28" t="str">
        <f>Bestilling!J186&amp;""</f>
        <v/>
      </c>
      <c r="V166" s="28" t="str">
        <f>_xlfn.XLOOKUP(Bestilling!K186,tblProdukter[Produkt],tblProdukter[Varenr],"",0)&amp;""</f>
        <v/>
      </c>
      <c r="W166" s="28" t="str">
        <f t="shared" si="53"/>
        <v/>
      </c>
      <c r="X166" s="28"/>
      <c r="Y166" s="28" t="str">
        <f>SUBSTITUTE(Bestilling!L186&amp;"",",",".")</f>
        <v>0</v>
      </c>
      <c r="Z166" s="28" t="str">
        <f>SUBSTITUTE(TEXT(Bestilling!S186*100,"0,00")&amp;"",",",".")</f>
        <v>0.00</v>
      </c>
      <c r="AA166" s="28" t="str">
        <f>_xlfn.XLOOKUP("Kort",tblTilleggsvarerKort[Tilleggsvare],tblTilleggsvarerKort[Varenr],"",0)&amp;""</f>
        <v>111001</v>
      </c>
      <c r="AB166" s="28">
        <f t="shared" si="56"/>
        <v>1</v>
      </c>
      <c r="AC166" s="28" t="str">
        <f>SUBSTITUTE(_xlfn.XLOOKUP("Kort",tblTilleggsvarerKort[Tilleggsvare],tblTilleggsvarerKort[Pris inkl. MVA],"",0,1)&amp;"",",",".")</f>
        <v>20</v>
      </c>
      <c r="AD166" s="28" t="str">
        <f>_xlfn.XLOOKUP(Bestilling!O186,tblTilleggsvarer[Tilleggsvare],tblTilleggsvarer[Varenr],"",0)&amp;""</f>
        <v/>
      </c>
      <c r="AE166" s="28" t="str">
        <f t="shared" si="54"/>
        <v/>
      </c>
      <c r="AF166" s="28" t="str">
        <f>SUBSTITUTE(Bestilling!P186&amp;"",",",".")&amp;""</f>
        <v/>
      </c>
      <c r="AG166" s="28" t="str">
        <f>_xlfn.XLOOKUP(Bestilling!Q186,tblTilleggsvarer[Tilleggsvare],tblTilleggsvarer[Varenr],"",0)&amp;""</f>
        <v/>
      </c>
      <c r="AH166" s="28" t="str">
        <f t="shared" si="55"/>
        <v/>
      </c>
      <c r="AI166" s="28" t="str">
        <f>SUBSTITUTE(Bestilling!R186&amp;"",",",".")&amp;""</f>
        <v/>
      </c>
      <c r="AJ166" s="28" t="str">
        <f>IF(Bestilling!M186="Ja",1,"")&amp;""</f>
        <v/>
      </c>
      <c r="AK166" s="28"/>
      <c r="AL166" s="28" t="str">
        <f>TRIM(Bestilling!N186&amp;"")&amp;""</f>
        <v/>
      </c>
      <c r="AM166" s="28" t="str">
        <f>IF(ISBLANK(Bestilling!J186),"Kunden kan ikke utlevere mottakers tlf. nr.","")&amp;""</f>
        <v>Kunden kan ikke utlevere mottakers tlf. nr.</v>
      </c>
      <c r="AN166" s="28"/>
    </row>
    <row r="167" spans="1:40" x14ac:dyDescent="0.25">
      <c r="A167" t="b">
        <f>AND(Bestilling!G187&lt;&gt;"",Bestilling!H187="Norge")</f>
        <v>0</v>
      </c>
      <c r="C167" s="28" t="str">
        <f t="shared" si="57"/>
        <v/>
      </c>
      <c r="D167" s="28" t="str">
        <f t="shared" si="58"/>
        <v/>
      </c>
      <c r="E167" s="28" t="str">
        <f t="shared" si="59"/>
        <v/>
      </c>
      <c r="F167" s="28" t="str">
        <f t="shared" si="60"/>
        <v/>
      </c>
      <c r="G167" s="28" t="str">
        <f t="shared" si="61"/>
        <v/>
      </c>
      <c r="H167" s="28"/>
      <c r="I167" s="28" t="str">
        <f t="shared" si="62"/>
        <v/>
      </c>
      <c r="J167" s="28" t="str">
        <f t="shared" si="63"/>
        <v/>
      </c>
      <c r="K167" s="28" t="str">
        <f t="shared" si="64"/>
        <v/>
      </c>
      <c r="L167" s="28" t="str">
        <f t="shared" si="65"/>
        <v/>
      </c>
      <c r="M167" s="28" t="str">
        <f>SUBSTITUTE(IF(ISBLANK(Bestilling!U187),Bestilling!T187,Bestilling!U187)&amp;"",",",".")</f>
        <v/>
      </c>
      <c r="N167" s="28" t="str">
        <f>IF(ISBLANK(Bestilling!C187),Bestilling!D187,Bestilling!C187)&amp;""</f>
        <v/>
      </c>
      <c r="O167" s="28" t="str">
        <f>Bestilling!D187&amp;""</f>
        <v/>
      </c>
      <c r="P167" s="28" t="str">
        <f>Bestilling!E187&amp;""</f>
        <v/>
      </c>
      <c r="Q167" s="28" t="str">
        <f>TEXT(Bestilling!F187,"0000")&amp;""</f>
        <v>0000</v>
      </c>
      <c r="R167" s="28" t="str">
        <f>Bestilling!G187&amp;""</f>
        <v/>
      </c>
      <c r="S167" s="29" t="str">
        <f>TEXT(Bestilling!I187,"dd.mm.åååå")&amp;""</f>
        <v>00.01.1900</v>
      </c>
      <c r="T167" s="28" t="str">
        <f>IF(NOT(ISBLANK(Bestilling!D187)),"FØR KL 15","")</f>
        <v/>
      </c>
      <c r="U167" s="28" t="str">
        <f>Bestilling!J187&amp;""</f>
        <v/>
      </c>
      <c r="V167" s="28" t="str">
        <f>_xlfn.XLOOKUP(Bestilling!K187,tblProdukter[Produkt],tblProdukter[Varenr],"",0)&amp;""</f>
        <v/>
      </c>
      <c r="W167" s="28" t="str">
        <f t="shared" si="53"/>
        <v/>
      </c>
      <c r="X167" s="28"/>
      <c r="Y167" s="28" t="str">
        <f>SUBSTITUTE(Bestilling!L187&amp;"",",",".")</f>
        <v>0</v>
      </c>
      <c r="Z167" s="28" t="str">
        <f>SUBSTITUTE(TEXT(Bestilling!S187*100,"0,00")&amp;"",",",".")</f>
        <v>0.00</v>
      </c>
      <c r="AA167" s="28" t="str">
        <f>_xlfn.XLOOKUP("Kort",tblTilleggsvarerKort[Tilleggsvare],tblTilleggsvarerKort[Varenr],"",0)&amp;""</f>
        <v>111001</v>
      </c>
      <c r="AB167" s="28">
        <f t="shared" si="56"/>
        <v>1</v>
      </c>
      <c r="AC167" s="28" t="str">
        <f>SUBSTITUTE(_xlfn.XLOOKUP("Kort",tblTilleggsvarerKort[Tilleggsvare],tblTilleggsvarerKort[Pris inkl. MVA],"",0,1)&amp;"",",",".")</f>
        <v>20</v>
      </c>
      <c r="AD167" s="28" t="str">
        <f>_xlfn.XLOOKUP(Bestilling!O187,tblTilleggsvarer[Tilleggsvare],tblTilleggsvarer[Varenr],"",0)&amp;""</f>
        <v/>
      </c>
      <c r="AE167" s="28" t="str">
        <f t="shared" si="54"/>
        <v/>
      </c>
      <c r="AF167" s="28" t="str">
        <f>SUBSTITUTE(Bestilling!P187&amp;"",",",".")&amp;""</f>
        <v/>
      </c>
      <c r="AG167" s="28" t="str">
        <f>_xlfn.XLOOKUP(Bestilling!Q187,tblTilleggsvarer[Tilleggsvare],tblTilleggsvarer[Varenr],"",0)&amp;""</f>
        <v/>
      </c>
      <c r="AH167" s="28" t="str">
        <f t="shared" si="55"/>
        <v/>
      </c>
      <c r="AI167" s="28" t="str">
        <f>SUBSTITUTE(Bestilling!R187&amp;"",",",".")&amp;""</f>
        <v/>
      </c>
      <c r="AJ167" s="28" t="str">
        <f>IF(Bestilling!M187="Ja",1,"")&amp;""</f>
        <v/>
      </c>
      <c r="AK167" s="28"/>
      <c r="AL167" s="28" t="str">
        <f>TRIM(Bestilling!N187&amp;"")&amp;""</f>
        <v/>
      </c>
      <c r="AM167" s="28" t="str">
        <f>IF(ISBLANK(Bestilling!J187),"Kunden kan ikke utlevere mottakers tlf. nr.","")&amp;""</f>
        <v>Kunden kan ikke utlevere mottakers tlf. nr.</v>
      </c>
      <c r="AN167" s="28"/>
    </row>
    <row r="168" spans="1:40" x14ac:dyDescent="0.25">
      <c r="A168" t="b">
        <f>AND(Bestilling!G188&lt;&gt;"",Bestilling!H188="Norge")</f>
        <v>0</v>
      </c>
      <c r="C168" s="28" t="str">
        <f t="shared" si="57"/>
        <v/>
      </c>
      <c r="D168" s="28" t="str">
        <f t="shared" si="58"/>
        <v/>
      </c>
      <c r="E168" s="28" t="str">
        <f t="shared" si="59"/>
        <v/>
      </c>
      <c r="F168" s="28" t="str">
        <f t="shared" si="60"/>
        <v/>
      </c>
      <c r="G168" s="28" t="str">
        <f t="shared" si="61"/>
        <v/>
      </c>
      <c r="H168" s="28"/>
      <c r="I168" s="28" t="str">
        <f t="shared" si="62"/>
        <v/>
      </c>
      <c r="J168" s="28" t="str">
        <f t="shared" si="63"/>
        <v/>
      </c>
      <c r="K168" s="28" t="str">
        <f t="shared" si="64"/>
        <v/>
      </c>
      <c r="L168" s="28" t="str">
        <f t="shared" si="65"/>
        <v/>
      </c>
      <c r="M168" s="28" t="str">
        <f>SUBSTITUTE(IF(ISBLANK(Bestilling!U188),Bestilling!T188,Bestilling!U188)&amp;"",",",".")</f>
        <v/>
      </c>
      <c r="N168" s="28" t="str">
        <f>IF(ISBLANK(Bestilling!C188),Bestilling!D188,Bestilling!C188)&amp;""</f>
        <v/>
      </c>
      <c r="O168" s="28" t="str">
        <f>Bestilling!D188&amp;""</f>
        <v/>
      </c>
      <c r="P168" s="28" t="str">
        <f>Bestilling!E188&amp;""</f>
        <v/>
      </c>
      <c r="Q168" s="28" t="str">
        <f>TEXT(Bestilling!F188,"0000")&amp;""</f>
        <v>0000</v>
      </c>
      <c r="R168" s="28" t="str">
        <f>Bestilling!G188&amp;""</f>
        <v/>
      </c>
      <c r="S168" s="29" t="str">
        <f>TEXT(Bestilling!I188,"dd.mm.åååå")&amp;""</f>
        <v>00.01.1900</v>
      </c>
      <c r="T168" s="28" t="str">
        <f>IF(NOT(ISBLANK(Bestilling!D188)),"FØR KL 15","")</f>
        <v/>
      </c>
      <c r="U168" s="28" t="str">
        <f>Bestilling!J188&amp;""</f>
        <v/>
      </c>
      <c r="V168" s="28" t="str">
        <f>_xlfn.XLOOKUP(Bestilling!K188,tblProdukter[Produkt],tblProdukter[Varenr],"",0)&amp;""</f>
        <v/>
      </c>
      <c r="W168" s="28" t="str">
        <f t="shared" si="53"/>
        <v/>
      </c>
      <c r="X168" s="28"/>
      <c r="Y168" s="28" t="str">
        <f>SUBSTITUTE(Bestilling!L188&amp;"",",",".")</f>
        <v>0</v>
      </c>
      <c r="Z168" s="28" t="str">
        <f>SUBSTITUTE(TEXT(Bestilling!S188*100,"0,00")&amp;"",",",".")</f>
        <v>0.00</v>
      </c>
      <c r="AA168" s="28" t="str">
        <f>_xlfn.XLOOKUP("Kort",tblTilleggsvarerKort[Tilleggsvare],tblTilleggsvarerKort[Varenr],"",0)&amp;""</f>
        <v>111001</v>
      </c>
      <c r="AB168" s="28">
        <f t="shared" si="56"/>
        <v>1</v>
      </c>
      <c r="AC168" s="28" t="str">
        <f>SUBSTITUTE(_xlfn.XLOOKUP("Kort",tblTilleggsvarerKort[Tilleggsvare],tblTilleggsvarerKort[Pris inkl. MVA],"",0,1)&amp;"",",",".")</f>
        <v>20</v>
      </c>
      <c r="AD168" s="28" t="str">
        <f>_xlfn.XLOOKUP(Bestilling!O188,tblTilleggsvarer[Tilleggsvare],tblTilleggsvarer[Varenr],"",0)&amp;""</f>
        <v/>
      </c>
      <c r="AE168" s="28" t="str">
        <f t="shared" si="54"/>
        <v/>
      </c>
      <c r="AF168" s="28" t="str">
        <f>SUBSTITUTE(Bestilling!P188&amp;"",",",".")&amp;""</f>
        <v/>
      </c>
      <c r="AG168" s="28" t="str">
        <f>_xlfn.XLOOKUP(Bestilling!Q188,tblTilleggsvarer[Tilleggsvare],tblTilleggsvarer[Varenr],"",0)&amp;""</f>
        <v/>
      </c>
      <c r="AH168" s="28" t="str">
        <f t="shared" si="55"/>
        <v/>
      </c>
      <c r="AI168" s="28" t="str">
        <f>SUBSTITUTE(Bestilling!R188&amp;"",",",".")&amp;""</f>
        <v/>
      </c>
      <c r="AJ168" s="28" t="str">
        <f>IF(Bestilling!M188="Ja",1,"")&amp;""</f>
        <v/>
      </c>
      <c r="AK168" s="28"/>
      <c r="AL168" s="28" t="str">
        <f>TRIM(Bestilling!N188&amp;"")&amp;""</f>
        <v/>
      </c>
      <c r="AM168" s="28" t="str">
        <f>IF(ISBLANK(Bestilling!J188),"Kunden kan ikke utlevere mottakers tlf. nr.","")&amp;""</f>
        <v>Kunden kan ikke utlevere mottakers tlf. nr.</v>
      </c>
      <c r="AN168" s="28"/>
    </row>
    <row r="169" spans="1:40" x14ac:dyDescent="0.25">
      <c r="A169" t="b">
        <f>AND(Bestilling!G189&lt;&gt;"",Bestilling!H189="Norge")</f>
        <v>0</v>
      </c>
      <c r="C169" s="28" t="str">
        <f t="shared" si="57"/>
        <v/>
      </c>
      <c r="D169" s="28" t="str">
        <f t="shared" si="58"/>
        <v/>
      </c>
      <c r="E169" s="28" t="str">
        <f t="shared" si="59"/>
        <v/>
      </c>
      <c r="F169" s="28" t="str">
        <f t="shared" si="60"/>
        <v/>
      </c>
      <c r="G169" s="28" t="str">
        <f t="shared" si="61"/>
        <v/>
      </c>
      <c r="H169" s="28"/>
      <c r="I169" s="28" t="str">
        <f t="shared" si="62"/>
        <v/>
      </c>
      <c r="J169" s="28" t="str">
        <f t="shared" si="63"/>
        <v/>
      </c>
      <c r="K169" s="28" t="str">
        <f t="shared" si="64"/>
        <v/>
      </c>
      <c r="L169" s="28" t="str">
        <f t="shared" si="65"/>
        <v/>
      </c>
      <c r="M169" s="28" t="str">
        <f>SUBSTITUTE(IF(ISBLANK(Bestilling!U189),Bestilling!T189,Bestilling!U189)&amp;"",",",".")</f>
        <v/>
      </c>
      <c r="N169" s="28" t="str">
        <f>IF(ISBLANK(Bestilling!C189),Bestilling!D189,Bestilling!C189)&amp;""</f>
        <v/>
      </c>
      <c r="O169" s="28" t="str">
        <f>Bestilling!D189&amp;""</f>
        <v/>
      </c>
      <c r="P169" s="28" t="str">
        <f>Bestilling!E189&amp;""</f>
        <v/>
      </c>
      <c r="Q169" s="28" t="str">
        <f>TEXT(Bestilling!F189,"0000")&amp;""</f>
        <v>0000</v>
      </c>
      <c r="R169" s="28" t="str">
        <f>Bestilling!G189&amp;""</f>
        <v/>
      </c>
      <c r="S169" s="29" t="str">
        <f>TEXT(Bestilling!I189,"dd.mm.åååå")&amp;""</f>
        <v>00.01.1900</v>
      </c>
      <c r="T169" s="28" t="str">
        <f>IF(NOT(ISBLANK(Bestilling!D189)),"FØR KL 15","")</f>
        <v/>
      </c>
      <c r="U169" s="28" t="str">
        <f>Bestilling!J189&amp;""</f>
        <v/>
      </c>
      <c r="V169" s="28" t="str">
        <f>_xlfn.XLOOKUP(Bestilling!K189,tblProdukter[Produkt],tblProdukter[Varenr],"",0)&amp;""</f>
        <v/>
      </c>
      <c r="W169" s="28" t="str">
        <f t="shared" si="53"/>
        <v/>
      </c>
      <c r="X169" s="28"/>
      <c r="Y169" s="28" t="str">
        <f>SUBSTITUTE(Bestilling!L189&amp;"",",",".")</f>
        <v>0</v>
      </c>
      <c r="Z169" s="28" t="str">
        <f>SUBSTITUTE(TEXT(Bestilling!S189*100,"0,00")&amp;"",",",".")</f>
        <v>0.00</v>
      </c>
      <c r="AA169" s="28" t="str">
        <f>_xlfn.XLOOKUP("Kort",tblTilleggsvarerKort[Tilleggsvare],tblTilleggsvarerKort[Varenr],"",0)&amp;""</f>
        <v>111001</v>
      </c>
      <c r="AB169" s="28">
        <f t="shared" si="56"/>
        <v>1</v>
      </c>
      <c r="AC169" s="28" t="str">
        <f>SUBSTITUTE(_xlfn.XLOOKUP("Kort",tblTilleggsvarerKort[Tilleggsvare],tblTilleggsvarerKort[Pris inkl. MVA],"",0,1)&amp;"",",",".")</f>
        <v>20</v>
      </c>
      <c r="AD169" s="28" t="str">
        <f>_xlfn.XLOOKUP(Bestilling!O189,tblTilleggsvarer[Tilleggsvare],tblTilleggsvarer[Varenr],"",0)&amp;""</f>
        <v/>
      </c>
      <c r="AE169" s="28" t="str">
        <f t="shared" si="54"/>
        <v/>
      </c>
      <c r="AF169" s="28" t="str">
        <f>SUBSTITUTE(Bestilling!P189&amp;"",",",".")&amp;""</f>
        <v/>
      </c>
      <c r="AG169" s="28" t="str">
        <f>_xlfn.XLOOKUP(Bestilling!Q189,tblTilleggsvarer[Tilleggsvare],tblTilleggsvarer[Varenr],"",0)&amp;""</f>
        <v/>
      </c>
      <c r="AH169" s="28" t="str">
        <f t="shared" si="55"/>
        <v/>
      </c>
      <c r="AI169" s="28" t="str">
        <f>SUBSTITUTE(Bestilling!R189&amp;"",",",".")&amp;""</f>
        <v/>
      </c>
      <c r="AJ169" s="28" t="str">
        <f>IF(Bestilling!M189="Ja",1,"")&amp;""</f>
        <v/>
      </c>
      <c r="AK169" s="28"/>
      <c r="AL169" s="28" t="str">
        <f>TRIM(Bestilling!N189&amp;"")&amp;""</f>
        <v/>
      </c>
      <c r="AM169" s="28" t="str">
        <f>IF(ISBLANK(Bestilling!J189),"Kunden kan ikke utlevere mottakers tlf. nr.","")&amp;""</f>
        <v>Kunden kan ikke utlevere mottakers tlf. nr.</v>
      </c>
      <c r="AN169" s="28"/>
    </row>
    <row r="170" spans="1:40" x14ac:dyDescent="0.25">
      <c r="A170" t="b">
        <f>AND(Bestilling!G190&lt;&gt;"",Bestilling!H190="Norge")</f>
        <v>0</v>
      </c>
      <c r="C170" s="28" t="str">
        <f t="shared" si="57"/>
        <v/>
      </c>
      <c r="D170" s="28" t="str">
        <f t="shared" si="58"/>
        <v/>
      </c>
      <c r="E170" s="28" t="str">
        <f t="shared" si="59"/>
        <v/>
      </c>
      <c r="F170" s="28" t="str">
        <f t="shared" si="60"/>
        <v/>
      </c>
      <c r="G170" s="28" t="str">
        <f t="shared" si="61"/>
        <v/>
      </c>
      <c r="H170" s="28"/>
      <c r="I170" s="28" t="str">
        <f t="shared" si="62"/>
        <v/>
      </c>
      <c r="J170" s="28" t="str">
        <f t="shared" si="63"/>
        <v/>
      </c>
      <c r="K170" s="28" t="str">
        <f t="shared" si="64"/>
        <v/>
      </c>
      <c r="L170" s="28" t="str">
        <f t="shared" si="65"/>
        <v/>
      </c>
      <c r="M170" s="28" t="str">
        <f>SUBSTITUTE(IF(ISBLANK(Bestilling!U190),Bestilling!T190,Bestilling!U190)&amp;"",",",".")</f>
        <v/>
      </c>
      <c r="N170" s="28" t="str">
        <f>IF(ISBLANK(Bestilling!C190),Bestilling!D190,Bestilling!C190)&amp;""</f>
        <v/>
      </c>
      <c r="O170" s="28" t="str">
        <f>Bestilling!D190&amp;""</f>
        <v/>
      </c>
      <c r="P170" s="28" t="str">
        <f>Bestilling!E190&amp;""</f>
        <v/>
      </c>
      <c r="Q170" s="28" t="str">
        <f>TEXT(Bestilling!F190,"0000")&amp;""</f>
        <v>0000</v>
      </c>
      <c r="R170" s="28" t="str">
        <f>Bestilling!G190&amp;""</f>
        <v/>
      </c>
      <c r="S170" s="29" t="str">
        <f>TEXT(Bestilling!I190,"dd.mm.åååå")&amp;""</f>
        <v>00.01.1900</v>
      </c>
      <c r="T170" s="28" t="str">
        <f>IF(NOT(ISBLANK(Bestilling!D190)),"FØR KL 15","")</f>
        <v/>
      </c>
      <c r="U170" s="28" t="str">
        <f>Bestilling!J190&amp;""</f>
        <v/>
      </c>
      <c r="V170" s="28" t="str">
        <f>_xlfn.XLOOKUP(Bestilling!K190,tblProdukter[Produkt],tblProdukter[Varenr],"",0)&amp;""</f>
        <v/>
      </c>
      <c r="W170" s="28" t="str">
        <f t="shared" si="53"/>
        <v/>
      </c>
      <c r="X170" s="28"/>
      <c r="Y170" s="28" t="str">
        <f>SUBSTITUTE(Bestilling!L190&amp;"",",",".")</f>
        <v>0</v>
      </c>
      <c r="Z170" s="28" t="str">
        <f>SUBSTITUTE(TEXT(Bestilling!S190*100,"0,00")&amp;"",",",".")</f>
        <v>0.00</v>
      </c>
      <c r="AA170" s="28" t="str">
        <f>_xlfn.XLOOKUP("Kort",tblTilleggsvarerKort[Tilleggsvare],tblTilleggsvarerKort[Varenr],"",0)&amp;""</f>
        <v>111001</v>
      </c>
      <c r="AB170" s="28">
        <f t="shared" si="56"/>
        <v>1</v>
      </c>
      <c r="AC170" s="28" t="str">
        <f>SUBSTITUTE(_xlfn.XLOOKUP("Kort",tblTilleggsvarerKort[Tilleggsvare],tblTilleggsvarerKort[Pris inkl. MVA],"",0,1)&amp;"",",",".")</f>
        <v>20</v>
      </c>
      <c r="AD170" s="28" t="str">
        <f>_xlfn.XLOOKUP(Bestilling!O190,tblTilleggsvarer[Tilleggsvare],tblTilleggsvarer[Varenr],"",0)&amp;""</f>
        <v/>
      </c>
      <c r="AE170" s="28" t="str">
        <f t="shared" si="54"/>
        <v/>
      </c>
      <c r="AF170" s="28" t="str">
        <f>SUBSTITUTE(Bestilling!P190&amp;"",",",".")&amp;""</f>
        <v/>
      </c>
      <c r="AG170" s="28" t="str">
        <f>_xlfn.XLOOKUP(Bestilling!Q190,tblTilleggsvarer[Tilleggsvare],tblTilleggsvarer[Varenr],"",0)&amp;""</f>
        <v/>
      </c>
      <c r="AH170" s="28" t="str">
        <f t="shared" si="55"/>
        <v/>
      </c>
      <c r="AI170" s="28" t="str">
        <f>SUBSTITUTE(Bestilling!R190&amp;"",",",".")&amp;""</f>
        <v/>
      </c>
      <c r="AJ170" s="28" t="str">
        <f>IF(Bestilling!M190="Ja",1,"")&amp;""</f>
        <v/>
      </c>
      <c r="AK170" s="28"/>
      <c r="AL170" s="28" t="str">
        <f>TRIM(Bestilling!N190&amp;"")&amp;""</f>
        <v/>
      </c>
      <c r="AM170" s="28" t="str">
        <f>IF(ISBLANK(Bestilling!J190),"Kunden kan ikke utlevere mottakers tlf. nr.","")&amp;""</f>
        <v>Kunden kan ikke utlevere mottakers tlf. nr.</v>
      </c>
      <c r="AN170" s="28"/>
    </row>
    <row r="171" spans="1:40" x14ac:dyDescent="0.25">
      <c r="A171" t="b">
        <f>AND(Bestilling!G191&lt;&gt;"",Bestilling!H191="Norge")</f>
        <v>0</v>
      </c>
      <c r="C171" s="28" t="str">
        <f t="shared" si="57"/>
        <v/>
      </c>
      <c r="D171" s="28" t="str">
        <f t="shared" si="58"/>
        <v/>
      </c>
      <c r="E171" s="28" t="str">
        <f t="shared" si="59"/>
        <v/>
      </c>
      <c r="F171" s="28" t="str">
        <f t="shared" si="60"/>
        <v/>
      </c>
      <c r="G171" s="28" t="str">
        <f t="shared" si="61"/>
        <v/>
      </c>
      <c r="H171" s="28"/>
      <c r="I171" s="28" t="str">
        <f t="shared" si="62"/>
        <v/>
      </c>
      <c r="J171" s="28" t="str">
        <f t="shared" si="63"/>
        <v/>
      </c>
      <c r="K171" s="28" t="str">
        <f t="shared" si="64"/>
        <v/>
      </c>
      <c r="L171" s="28" t="str">
        <f t="shared" si="65"/>
        <v/>
      </c>
      <c r="M171" s="28" t="str">
        <f>SUBSTITUTE(IF(ISBLANK(Bestilling!U191),Bestilling!T191,Bestilling!U191)&amp;"",",",".")</f>
        <v/>
      </c>
      <c r="N171" s="28" t="str">
        <f>IF(ISBLANK(Bestilling!C191),Bestilling!D191,Bestilling!C191)&amp;""</f>
        <v/>
      </c>
      <c r="O171" s="28" t="str">
        <f>Bestilling!D191&amp;""</f>
        <v/>
      </c>
      <c r="P171" s="28" t="str">
        <f>Bestilling!E191&amp;""</f>
        <v/>
      </c>
      <c r="Q171" s="28" t="str">
        <f>TEXT(Bestilling!F191,"0000")&amp;""</f>
        <v>0000</v>
      </c>
      <c r="R171" s="28" t="str">
        <f>Bestilling!G191&amp;""</f>
        <v/>
      </c>
      <c r="S171" s="29" t="str">
        <f>TEXT(Bestilling!I191,"dd.mm.åååå")&amp;""</f>
        <v>00.01.1900</v>
      </c>
      <c r="T171" s="28" t="str">
        <f>IF(NOT(ISBLANK(Bestilling!D191)),"FØR KL 15","")</f>
        <v/>
      </c>
      <c r="U171" s="28" t="str">
        <f>Bestilling!J191&amp;""</f>
        <v/>
      </c>
      <c r="V171" s="28" t="str">
        <f>_xlfn.XLOOKUP(Bestilling!K191,tblProdukter[Produkt],tblProdukter[Varenr],"",0)&amp;""</f>
        <v/>
      </c>
      <c r="W171" s="28" t="str">
        <f t="shared" si="53"/>
        <v/>
      </c>
      <c r="X171" s="28"/>
      <c r="Y171" s="28" t="str">
        <f>SUBSTITUTE(Bestilling!L191&amp;"",",",".")</f>
        <v>0</v>
      </c>
      <c r="Z171" s="28" t="str">
        <f>SUBSTITUTE(TEXT(Bestilling!S191*100,"0,00")&amp;"",",",".")</f>
        <v>0.00</v>
      </c>
      <c r="AA171" s="28" t="str">
        <f>_xlfn.XLOOKUP("Kort",tblTilleggsvarerKort[Tilleggsvare],tblTilleggsvarerKort[Varenr],"",0)&amp;""</f>
        <v>111001</v>
      </c>
      <c r="AB171" s="28">
        <f t="shared" si="56"/>
        <v>1</v>
      </c>
      <c r="AC171" s="28" t="str">
        <f>SUBSTITUTE(_xlfn.XLOOKUP("Kort",tblTilleggsvarerKort[Tilleggsvare],tblTilleggsvarerKort[Pris inkl. MVA],"",0,1)&amp;"",",",".")</f>
        <v>20</v>
      </c>
      <c r="AD171" s="28" t="str">
        <f>_xlfn.XLOOKUP(Bestilling!O191,tblTilleggsvarer[Tilleggsvare],tblTilleggsvarer[Varenr],"",0)&amp;""</f>
        <v/>
      </c>
      <c r="AE171" s="28" t="str">
        <f t="shared" si="54"/>
        <v/>
      </c>
      <c r="AF171" s="28" t="str">
        <f>SUBSTITUTE(Bestilling!P191&amp;"",",",".")&amp;""</f>
        <v/>
      </c>
      <c r="AG171" s="28" t="str">
        <f>_xlfn.XLOOKUP(Bestilling!Q191,tblTilleggsvarer[Tilleggsvare],tblTilleggsvarer[Varenr],"",0)&amp;""</f>
        <v/>
      </c>
      <c r="AH171" s="28" t="str">
        <f t="shared" si="55"/>
        <v/>
      </c>
      <c r="AI171" s="28" t="str">
        <f>SUBSTITUTE(Bestilling!R191&amp;"",",",".")&amp;""</f>
        <v/>
      </c>
      <c r="AJ171" s="28" t="str">
        <f>IF(Bestilling!M191="Ja",1,"")&amp;""</f>
        <v/>
      </c>
      <c r="AK171" s="28"/>
      <c r="AL171" s="28" t="str">
        <f>TRIM(Bestilling!N191&amp;"")&amp;""</f>
        <v/>
      </c>
      <c r="AM171" s="28" t="str">
        <f>IF(ISBLANK(Bestilling!J191),"Kunden kan ikke utlevere mottakers tlf. nr.","")&amp;""</f>
        <v>Kunden kan ikke utlevere mottakers tlf. nr.</v>
      </c>
      <c r="AN171" s="28"/>
    </row>
    <row r="172" spans="1:40" x14ac:dyDescent="0.25">
      <c r="A172" t="b">
        <f>AND(Bestilling!G192&lt;&gt;"",Bestilling!H192="Norge")</f>
        <v>0</v>
      </c>
      <c r="C172" s="28" t="str">
        <f t="shared" si="57"/>
        <v/>
      </c>
      <c r="D172" s="28" t="str">
        <f t="shared" si="58"/>
        <v/>
      </c>
      <c r="E172" s="28" t="str">
        <f t="shared" si="59"/>
        <v/>
      </c>
      <c r="F172" s="28" t="str">
        <f t="shared" si="60"/>
        <v/>
      </c>
      <c r="G172" s="28" t="str">
        <f t="shared" si="61"/>
        <v/>
      </c>
      <c r="H172" s="28"/>
      <c r="I172" s="28" t="str">
        <f t="shared" si="62"/>
        <v/>
      </c>
      <c r="J172" s="28" t="str">
        <f t="shared" si="63"/>
        <v/>
      </c>
      <c r="K172" s="28" t="str">
        <f t="shared" si="64"/>
        <v/>
      </c>
      <c r="L172" s="28" t="str">
        <f t="shared" si="65"/>
        <v/>
      </c>
      <c r="M172" s="28" t="str">
        <f>SUBSTITUTE(IF(ISBLANK(Bestilling!U192),Bestilling!T192,Bestilling!U192)&amp;"",",",".")</f>
        <v/>
      </c>
      <c r="N172" s="28" t="str">
        <f>IF(ISBLANK(Bestilling!C192),Bestilling!D192,Bestilling!C192)&amp;""</f>
        <v/>
      </c>
      <c r="O172" s="28" t="str">
        <f>Bestilling!D192&amp;""</f>
        <v/>
      </c>
      <c r="P172" s="28" t="str">
        <f>Bestilling!E192&amp;""</f>
        <v/>
      </c>
      <c r="Q172" s="28" t="str">
        <f>TEXT(Bestilling!F192,"0000")&amp;""</f>
        <v>0000</v>
      </c>
      <c r="R172" s="28" t="str">
        <f>Bestilling!G192&amp;""</f>
        <v/>
      </c>
      <c r="S172" s="29" t="str">
        <f>TEXT(Bestilling!I192,"dd.mm.åååå")&amp;""</f>
        <v>00.01.1900</v>
      </c>
      <c r="T172" s="28" t="str">
        <f>IF(NOT(ISBLANK(Bestilling!D192)),"FØR KL 15","")</f>
        <v/>
      </c>
      <c r="U172" s="28" t="str">
        <f>Bestilling!J192&amp;""</f>
        <v/>
      </c>
      <c r="V172" s="28" t="str">
        <f>_xlfn.XLOOKUP(Bestilling!K192,tblProdukter[Produkt],tblProdukter[Varenr],"",0)&amp;""</f>
        <v/>
      </c>
      <c r="W172" s="28" t="str">
        <f t="shared" si="53"/>
        <v/>
      </c>
      <c r="X172" s="28"/>
      <c r="Y172" s="28" t="str">
        <f>SUBSTITUTE(Bestilling!L192&amp;"",",",".")</f>
        <v>0</v>
      </c>
      <c r="Z172" s="28" t="str">
        <f>SUBSTITUTE(TEXT(Bestilling!S192*100,"0,00")&amp;"",",",".")</f>
        <v>0.00</v>
      </c>
      <c r="AA172" s="28" t="str">
        <f>_xlfn.XLOOKUP("Kort",tblTilleggsvarerKort[Tilleggsvare],tblTilleggsvarerKort[Varenr],"",0)&amp;""</f>
        <v>111001</v>
      </c>
      <c r="AB172" s="28">
        <f t="shared" si="56"/>
        <v>1</v>
      </c>
      <c r="AC172" s="28" t="str">
        <f>SUBSTITUTE(_xlfn.XLOOKUP("Kort",tblTilleggsvarerKort[Tilleggsvare],tblTilleggsvarerKort[Pris inkl. MVA],"",0,1)&amp;"",",",".")</f>
        <v>20</v>
      </c>
      <c r="AD172" s="28" t="str">
        <f>_xlfn.XLOOKUP(Bestilling!O192,tblTilleggsvarer[Tilleggsvare],tblTilleggsvarer[Varenr],"",0)&amp;""</f>
        <v/>
      </c>
      <c r="AE172" s="28" t="str">
        <f t="shared" si="54"/>
        <v/>
      </c>
      <c r="AF172" s="28" t="str">
        <f>SUBSTITUTE(Bestilling!P192&amp;"",",",".")&amp;""</f>
        <v/>
      </c>
      <c r="AG172" s="28" t="str">
        <f>_xlfn.XLOOKUP(Bestilling!Q192,tblTilleggsvarer[Tilleggsvare],tblTilleggsvarer[Varenr],"",0)&amp;""</f>
        <v/>
      </c>
      <c r="AH172" s="28" t="str">
        <f t="shared" si="55"/>
        <v/>
      </c>
      <c r="AI172" s="28" t="str">
        <f>SUBSTITUTE(Bestilling!R192&amp;"",",",".")&amp;""</f>
        <v/>
      </c>
      <c r="AJ172" s="28" t="str">
        <f>IF(Bestilling!M192="Ja",1,"")&amp;""</f>
        <v/>
      </c>
      <c r="AK172" s="28"/>
      <c r="AL172" s="28" t="str">
        <f>TRIM(Bestilling!N192&amp;"")&amp;""</f>
        <v/>
      </c>
      <c r="AM172" s="28" t="str">
        <f>IF(ISBLANK(Bestilling!J192),"Kunden kan ikke utlevere mottakers tlf. nr.","")&amp;""</f>
        <v>Kunden kan ikke utlevere mottakers tlf. nr.</v>
      </c>
      <c r="AN172" s="28"/>
    </row>
    <row r="173" spans="1:40" x14ac:dyDescent="0.25">
      <c r="A173" t="b">
        <f>AND(Bestilling!G193&lt;&gt;"",Bestilling!H193="Norge")</f>
        <v>0</v>
      </c>
      <c r="C173" s="28" t="str">
        <f t="shared" si="57"/>
        <v/>
      </c>
      <c r="D173" s="28" t="str">
        <f t="shared" si="58"/>
        <v/>
      </c>
      <c r="E173" s="28" t="str">
        <f t="shared" si="59"/>
        <v/>
      </c>
      <c r="F173" s="28" t="str">
        <f t="shared" si="60"/>
        <v/>
      </c>
      <c r="G173" s="28" t="str">
        <f t="shared" si="61"/>
        <v/>
      </c>
      <c r="H173" s="28"/>
      <c r="I173" s="28" t="str">
        <f t="shared" si="62"/>
        <v/>
      </c>
      <c r="J173" s="28" t="str">
        <f t="shared" si="63"/>
        <v/>
      </c>
      <c r="K173" s="28" t="str">
        <f t="shared" si="64"/>
        <v/>
      </c>
      <c r="L173" s="28" t="str">
        <f t="shared" si="65"/>
        <v/>
      </c>
      <c r="M173" s="28" t="str">
        <f>SUBSTITUTE(IF(ISBLANK(Bestilling!U193),Bestilling!T193,Bestilling!U193)&amp;"",",",".")</f>
        <v/>
      </c>
      <c r="N173" s="28" t="str">
        <f>IF(ISBLANK(Bestilling!C193),Bestilling!D193,Bestilling!C193)&amp;""</f>
        <v/>
      </c>
      <c r="O173" s="28" t="str">
        <f>Bestilling!D193&amp;""</f>
        <v/>
      </c>
      <c r="P173" s="28" t="str">
        <f>Bestilling!E193&amp;""</f>
        <v/>
      </c>
      <c r="Q173" s="28" t="str">
        <f>TEXT(Bestilling!F193,"0000")&amp;""</f>
        <v>0000</v>
      </c>
      <c r="R173" s="28" t="str">
        <f>Bestilling!G193&amp;""</f>
        <v/>
      </c>
      <c r="S173" s="29" t="str">
        <f>TEXT(Bestilling!I193,"dd.mm.åååå")&amp;""</f>
        <v>00.01.1900</v>
      </c>
      <c r="T173" s="28" t="str">
        <f>IF(NOT(ISBLANK(Bestilling!D193)),"FØR KL 15","")</f>
        <v/>
      </c>
      <c r="U173" s="28" t="str">
        <f>Bestilling!J193&amp;""</f>
        <v/>
      </c>
      <c r="V173" s="28" t="str">
        <f>_xlfn.XLOOKUP(Bestilling!K193,tblProdukter[Produkt],tblProdukter[Varenr],"",0)&amp;""</f>
        <v/>
      </c>
      <c r="W173" s="28" t="str">
        <f t="shared" si="53"/>
        <v/>
      </c>
      <c r="X173" s="28"/>
      <c r="Y173" s="28" t="str">
        <f>SUBSTITUTE(Bestilling!L193&amp;"",",",".")</f>
        <v>0</v>
      </c>
      <c r="Z173" s="28" t="str">
        <f>SUBSTITUTE(TEXT(Bestilling!S193*100,"0,00")&amp;"",",",".")</f>
        <v>0.00</v>
      </c>
      <c r="AA173" s="28" t="str">
        <f>_xlfn.XLOOKUP("Kort",tblTilleggsvarerKort[Tilleggsvare],tblTilleggsvarerKort[Varenr],"",0)&amp;""</f>
        <v>111001</v>
      </c>
      <c r="AB173" s="28">
        <f t="shared" si="56"/>
        <v>1</v>
      </c>
      <c r="AC173" s="28" t="str">
        <f>SUBSTITUTE(_xlfn.XLOOKUP("Kort",tblTilleggsvarerKort[Tilleggsvare],tblTilleggsvarerKort[Pris inkl. MVA],"",0,1)&amp;"",",",".")</f>
        <v>20</v>
      </c>
      <c r="AD173" s="28" t="str">
        <f>_xlfn.XLOOKUP(Bestilling!O193,tblTilleggsvarer[Tilleggsvare],tblTilleggsvarer[Varenr],"",0)&amp;""</f>
        <v/>
      </c>
      <c r="AE173" s="28" t="str">
        <f t="shared" si="54"/>
        <v/>
      </c>
      <c r="AF173" s="28" t="str">
        <f>SUBSTITUTE(Bestilling!P193&amp;"",",",".")&amp;""</f>
        <v/>
      </c>
      <c r="AG173" s="28" t="str">
        <f>_xlfn.XLOOKUP(Bestilling!Q193,tblTilleggsvarer[Tilleggsvare],tblTilleggsvarer[Varenr],"",0)&amp;""</f>
        <v/>
      </c>
      <c r="AH173" s="28" t="str">
        <f t="shared" si="55"/>
        <v/>
      </c>
      <c r="AI173" s="28" t="str">
        <f>SUBSTITUTE(Bestilling!R193&amp;"",",",".")&amp;""</f>
        <v/>
      </c>
      <c r="AJ173" s="28" t="str">
        <f>IF(Bestilling!M193="Ja",1,"")&amp;""</f>
        <v/>
      </c>
      <c r="AK173" s="28"/>
      <c r="AL173" s="28" t="str">
        <f>TRIM(Bestilling!N193&amp;"")&amp;""</f>
        <v/>
      </c>
      <c r="AM173" s="28" t="str">
        <f>IF(ISBLANK(Bestilling!J193),"Kunden kan ikke utlevere mottakers tlf. nr.","")&amp;""</f>
        <v>Kunden kan ikke utlevere mottakers tlf. nr.</v>
      </c>
      <c r="AN173" s="28"/>
    </row>
    <row r="174" spans="1:40" x14ac:dyDescent="0.25">
      <c r="A174" t="b">
        <f>AND(Bestilling!G194&lt;&gt;"",Bestilling!H194="Norge")</f>
        <v>0</v>
      </c>
      <c r="C174" s="28" t="str">
        <f t="shared" si="57"/>
        <v/>
      </c>
      <c r="D174" s="28" t="str">
        <f t="shared" si="58"/>
        <v/>
      </c>
      <c r="E174" s="28" t="str">
        <f t="shared" si="59"/>
        <v/>
      </c>
      <c r="F174" s="28" t="str">
        <f t="shared" si="60"/>
        <v/>
      </c>
      <c r="G174" s="28" t="str">
        <f t="shared" si="61"/>
        <v/>
      </c>
      <c r="H174" s="28"/>
      <c r="I174" s="28" t="str">
        <f t="shared" si="62"/>
        <v/>
      </c>
      <c r="J174" s="28" t="str">
        <f t="shared" si="63"/>
        <v/>
      </c>
      <c r="K174" s="28" t="str">
        <f t="shared" si="64"/>
        <v/>
      </c>
      <c r="L174" s="28" t="str">
        <f t="shared" si="65"/>
        <v/>
      </c>
      <c r="M174" s="28" t="str">
        <f>SUBSTITUTE(IF(ISBLANK(Bestilling!U194),Bestilling!T194,Bestilling!U194)&amp;"",",",".")</f>
        <v/>
      </c>
      <c r="N174" s="28" t="str">
        <f>IF(ISBLANK(Bestilling!C194),Bestilling!D194,Bestilling!C194)&amp;""</f>
        <v/>
      </c>
      <c r="O174" s="28" t="str">
        <f>Bestilling!D194&amp;""</f>
        <v/>
      </c>
      <c r="P174" s="28" t="str">
        <f>Bestilling!E194&amp;""</f>
        <v/>
      </c>
      <c r="Q174" s="28" t="str">
        <f>TEXT(Bestilling!F194,"0000")&amp;""</f>
        <v>0000</v>
      </c>
      <c r="R174" s="28" t="str">
        <f>Bestilling!G194&amp;""</f>
        <v/>
      </c>
      <c r="S174" s="29" t="str">
        <f>TEXT(Bestilling!I194,"dd.mm.åååå")&amp;""</f>
        <v>00.01.1900</v>
      </c>
      <c r="T174" s="28" t="str">
        <f>IF(NOT(ISBLANK(Bestilling!D194)),"FØR KL 15","")</f>
        <v/>
      </c>
      <c r="U174" s="28" t="str">
        <f>Bestilling!J194&amp;""</f>
        <v/>
      </c>
      <c r="V174" s="28" t="str">
        <f>_xlfn.XLOOKUP(Bestilling!K194,tblProdukter[Produkt],tblProdukter[Varenr],"",0)&amp;""</f>
        <v/>
      </c>
      <c r="W174" s="28" t="str">
        <f t="shared" si="53"/>
        <v/>
      </c>
      <c r="X174" s="28"/>
      <c r="Y174" s="28" t="str">
        <f>SUBSTITUTE(Bestilling!L194&amp;"",",",".")</f>
        <v>0</v>
      </c>
      <c r="Z174" s="28" t="str">
        <f>SUBSTITUTE(TEXT(Bestilling!S194*100,"0,00")&amp;"",",",".")</f>
        <v>0.00</v>
      </c>
      <c r="AA174" s="28" t="str">
        <f>_xlfn.XLOOKUP("Kort",tblTilleggsvarerKort[Tilleggsvare],tblTilleggsvarerKort[Varenr],"",0)&amp;""</f>
        <v>111001</v>
      </c>
      <c r="AB174" s="28">
        <f t="shared" si="56"/>
        <v>1</v>
      </c>
      <c r="AC174" s="28" t="str">
        <f>SUBSTITUTE(_xlfn.XLOOKUP("Kort",tblTilleggsvarerKort[Tilleggsvare],tblTilleggsvarerKort[Pris inkl. MVA],"",0,1)&amp;"",",",".")</f>
        <v>20</v>
      </c>
      <c r="AD174" s="28" t="str">
        <f>_xlfn.XLOOKUP(Bestilling!O194,tblTilleggsvarer[Tilleggsvare],tblTilleggsvarer[Varenr],"",0)&amp;""</f>
        <v/>
      </c>
      <c r="AE174" s="28" t="str">
        <f t="shared" si="54"/>
        <v/>
      </c>
      <c r="AF174" s="28" t="str">
        <f>SUBSTITUTE(Bestilling!P194&amp;"",",",".")&amp;""</f>
        <v/>
      </c>
      <c r="AG174" s="28" t="str">
        <f>_xlfn.XLOOKUP(Bestilling!Q194,tblTilleggsvarer[Tilleggsvare],tblTilleggsvarer[Varenr],"",0)&amp;""</f>
        <v/>
      </c>
      <c r="AH174" s="28" t="str">
        <f t="shared" si="55"/>
        <v/>
      </c>
      <c r="AI174" s="28" t="str">
        <f>SUBSTITUTE(Bestilling!R194&amp;"",",",".")&amp;""</f>
        <v/>
      </c>
      <c r="AJ174" s="28" t="str">
        <f>IF(Bestilling!M194="Ja",1,"")&amp;""</f>
        <v/>
      </c>
      <c r="AK174" s="28"/>
      <c r="AL174" s="28" t="str">
        <f>TRIM(Bestilling!N194&amp;"")&amp;""</f>
        <v/>
      </c>
      <c r="AM174" s="28" t="str">
        <f>IF(ISBLANK(Bestilling!J194),"Kunden kan ikke utlevere mottakers tlf. nr.","")&amp;""</f>
        <v>Kunden kan ikke utlevere mottakers tlf. nr.</v>
      </c>
      <c r="AN174" s="28"/>
    </row>
    <row r="175" spans="1:40" x14ac:dyDescent="0.25">
      <c r="A175" t="b">
        <f>AND(Bestilling!G195&lt;&gt;"",Bestilling!H195="Norge")</f>
        <v>0</v>
      </c>
      <c r="C175" s="28" t="str">
        <f t="shared" si="57"/>
        <v/>
      </c>
      <c r="D175" s="28" t="str">
        <f t="shared" si="58"/>
        <v/>
      </c>
      <c r="E175" s="28" t="str">
        <f t="shared" si="59"/>
        <v/>
      </c>
      <c r="F175" s="28" t="str">
        <f t="shared" si="60"/>
        <v/>
      </c>
      <c r="G175" s="28" t="str">
        <f t="shared" si="61"/>
        <v/>
      </c>
      <c r="H175" s="28"/>
      <c r="I175" s="28" t="str">
        <f t="shared" si="62"/>
        <v/>
      </c>
      <c r="J175" s="28" t="str">
        <f t="shared" si="63"/>
        <v/>
      </c>
      <c r="K175" s="28" t="str">
        <f t="shared" si="64"/>
        <v/>
      </c>
      <c r="L175" s="28" t="str">
        <f t="shared" si="65"/>
        <v/>
      </c>
      <c r="M175" s="28" t="str">
        <f>SUBSTITUTE(IF(ISBLANK(Bestilling!U195),Bestilling!T195,Bestilling!U195)&amp;"",",",".")</f>
        <v/>
      </c>
      <c r="N175" s="28" t="str">
        <f>IF(ISBLANK(Bestilling!C195),Bestilling!D195,Bestilling!C195)&amp;""</f>
        <v/>
      </c>
      <c r="O175" s="28" t="str">
        <f>Bestilling!D195&amp;""</f>
        <v/>
      </c>
      <c r="P175" s="28" t="str">
        <f>Bestilling!E195&amp;""</f>
        <v/>
      </c>
      <c r="Q175" s="28" t="str">
        <f>TEXT(Bestilling!F195,"0000")&amp;""</f>
        <v>0000</v>
      </c>
      <c r="R175" s="28" t="str">
        <f>Bestilling!G195&amp;""</f>
        <v/>
      </c>
      <c r="S175" s="29" t="str">
        <f>TEXT(Bestilling!I195,"dd.mm.åååå")&amp;""</f>
        <v>00.01.1900</v>
      </c>
      <c r="T175" s="28" t="str">
        <f>IF(NOT(ISBLANK(Bestilling!D195)),"FØR KL 15","")</f>
        <v/>
      </c>
      <c r="U175" s="28" t="str">
        <f>Bestilling!J195&amp;""</f>
        <v/>
      </c>
      <c r="V175" s="28" t="str">
        <f>_xlfn.XLOOKUP(Bestilling!K195,tblProdukter[Produkt],tblProdukter[Varenr],"",0)&amp;""</f>
        <v/>
      </c>
      <c r="W175" s="28" t="str">
        <f t="shared" si="53"/>
        <v/>
      </c>
      <c r="X175" s="28"/>
      <c r="Y175" s="28" t="str">
        <f>SUBSTITUTE(Bestilling!L195&amp;"",",",".")</f>
        <v>0</v>
      </c>
      <c r="Z175" s="28" t="str">
        <f>SUBSTITUTE(TEXT(Bestilling!S195*100,"0,00")&amp;"",",",".")</f>
        <v>0.00</v>
      </c>
      <c r="AA175" s="28" t="str">
        <f>_xlfn.XLOOKUP("Kort",tblTilleggsvarerKort[Tilleggsvare],tblTilleggsvarerKort[Varenr],"",0)&amp;""</f>
        <v>111001</v>
      </c>
      <c r="AB175" s="28">
        <f t="shared" si="56"/>
        <v>1</v>
      </c>
      <c r="AC175" s="28" t="str">
        <f>SUBSTITUTE(_xlfn.XLOOKUP("Kort",tblTilleggsvarerKort[Tilleggsvare],tblTilleggsvarerKort[Pris inkl. MVA],"",0,1)&amp;"",",",".")</f>
        <v>20</v>
      </c>
      <c r="AD175" s="28" t="str">
        <f>_xlfn.XLOOKUP(Bestilling!O195,tblTilleggsvarer[Tilleggsvare],tblTilleggsvarer[Varenr],"",0)&amp;""</f>
        <v/>
      </c>
      <c r="AE175" s="28" t="str">
        <f t="shared" si="54"/>
        <v/>
      </c>
      <c r="AF175" s="28" t="str">
        <f>SUBSTITUTE(Bestilling!P195&amp;"",",",".")&amp;""</f>
        <v/>
      </c>
      <c r="AG175" s="28" t="str">
        <f>_xlfn.XLOOKUP(Bestilling!Q195,tblTilleggsvarer[Tilleggsvare],tblTilleggsvarer[Varenr],"",0)&amp;""</f>
        <v/>
      </c>
      <c r="AH175" s="28" t="str">
        <f t="shared" si="55"/>
        <v/>
      </c>
      <c r="AI175" s="28" t="str">
        <f>SUBSTITUTE(Bestilling!R195&amp;"",",",".")&amp;""</f>
        <v/>
      </c>
      <c r="AJ175" s="28" t="str">
        <f>IF(Bestilling!M195="Ja",1,"")&amp;""</f>
        <v/>
      </c>
      <c r="AK175" s="28"/>
      <c r="AL175" s="28" t="str">
        <f>TRIM(Bestilling!N195&amp;"")&amp;""</f>
        <v/>
      </c>
      <c r="AM175" s="28" t="str">
        <f>IF(ISBLANK(Bestilling!J195),"Kunden kan ikke utlevere mottakers tlf. nr.","")&amp;""</f>
        <v>Kunden kan ikke utlevere mottakers tlf. nr.</v>
      </c>
      <c r="AN175" s="28"/>
    </row>
    <row r="176" spans="1:40" x14ac:dyDescent="0.25">
      <c r="A176" t="b">
        <f>AND(Bestilling!G196&lt;&gt;"",Bestilling!H196="Norge")</f>
        <v>0</v>
      </c>
      <c r="C176" s="28" t="str">
        <f t="shared" si="57"/>
        <v/>
      </c>
      <c r="D176" s="28" t="str">
        <f t="shared" si="58"/>
        <v/>
      </c>
      <c r="E176" s="28" t="str">
        <f t="shared" si="59"/>
        <v/>
      </c>
      <c r="F176" s="28" t="str">
        <f t="shared" si="60"/>
        <v/>
      </c>
      <c r="G176" s="28" t="str">
        <f t="shared" si="61"/>
        <v/>
      </c>
      <c r="H176" s="28"/>
      <c r="I176" s="28" t="str">
        <f t="shared" si="62"/>
        <v/>
      </c>
      <c r="J176" s="28" t="str">
        <f t="shared" si="63"/>
        <v/>
      </c>
      <c r="K176" s="28" t="str">
        <f t="shared" si="64"/>
        <v/>
      </c>
      <c r="L176" s="28" t="str">
        <f t="shared" si="65"/>
        <v/>
      </c>
      <c r="M176" s="28" t="str">
        <f>SUBSTITUTE(IF(ISBLANK(Bestilling!U196),Bestilling!T196,Bestilling!U196)&amp;"",",",".")</f>
        <v/>
      </c>
      <c r="N176" s="28" t="str">
        <f>IF(ISBLANK(Bestilling!C196),Bestilling!D196,Bestilling!C196)&amp;""</f>
        <v/>
      </c>
      <c r="O176" s="28" t="str">
        <f>Bestilling!D196&amp;""</f>
        <v/>
      </c>
      <c r="P176" s="28" t="str">
        <f>Bestilling!E196&amp;""</f>
        <v/>
      </c>
      <c r="Q176" s="28" t="str">
        <f>TEXT(Bestilling!F196,"0000")&amp;""</f>
        <v>0000</v>
      </c>
      <c r="R176" s="28" t="str">
        <f>Bestilling!G196&amp;""</f>
        <v/>
      </c>
      <c r="S176" s="29" t="str">
        <f>TEXT(Bestilling!I196,"dd.mm.åååå")&amp;""</f>
        <v>00.01.1900</v>
      </c>
      <c r="T176" s="28" t="str">
        <f>IF(NOT(ISBLANK(Bestilling!D196)),"FØR KL 15","")</f>
        <v/>
      </c>
      <c r="U176" s="28" t="str">
        <f>Bestilling!J196&amp;""</f>
        <v/>
      </c>
      <c r="V176" s="28" t="str">
        <f>_xlfn.XLOOKUP(Bestilling!K196,tblProdukter[Produkt],tblProdukter[Varenr],"",0)&amp;""</f>
        <v/>
      </c>
      <c r="W176" s="28" t="str">
        <f t="shared" si="53"/>
        <v/>
      </c>
      <c r="X176" s="28"/>
      <c r="Y176" s="28" t="str">
        <f>SUBSTITUTE(Bestilling!L196&amp;"",",",".")</f>
        <v>0</v>
      </c>
      <c r="Z176" s="28" t="str">
        <f>SUBSTITUTE(TEXT(Bestilling!S196*100,"0,00")&amp;"",",",".")</f>
        <v>0.00</v>
      </c>
      <c r="AA176" s="28" t="str">
        <f>_xlfn.XLOOKUP("Kort",tblTilleggsvarerKort[Tilleggsvare],tblTilleggsvarerKort[Varenr],"",0)&amp;""</f>
        <v>111001</v>
      </c>
      <c r="AB176" s="28">
        <f t="shared" si="56"/>
        <v>1</v>
      </c>
      <c r="AC176" s="28" t="str">
        <f>SUBSTITUTE(_xlfn.XLOOKUP("Kort",tblTilleggsvarerKort[Tilleggsvare],tblTilleggsvarerKort[Pris inkl. MVA],"",0,1)&amp;"",",",".")</f>
        <v>20</v>
      </c>
      <c r="AD176" s="28" t="str">
        <f>_xlfn.XLOOKUP(Bestilling!O196,tblTilleggsvarer[Tilleggsvare],tblTilleggsvarer[Varenr],"",0)&amp;""</f>
        <v/>
      </c>
      <c r="AE176" s="28" t="str">
        <f t="shared" si="54"/>
        <v/>
      </c>
      <c r="AF176" s="28" t="str">
        <f>SUBSTITUTE(Bestilling!P196&amp;"",",",".")&amp;""</f>
        <v/>
      </c>
      <c r="AG176" s="28" t="str">
        <f>_xlfn.XLOOKUP(Bestilling!Q196,tblTilleggsvarer[Tilleggsvare],tblTilleggsvarer[Varenr],"",0)&amp;""</f>
        <v/>
      </c>
      <c r="AH176" s="28" t="str">
        <f t="shared" si="55"/>
        <v/>
      </c>
      <c r="AI176" s="28" t="str">
        <f>SUBSTITUTE(Bestilling!R196&amp;"",",",".")&amp;""</f>
        <v/>
      </c>
      <c r="AJ176" s="28" t="str">
        <f>IF(Bestilling!M196="Ja",1,"")&amp;""</f>
        <v/>
      </c>
      <c r="AK176" s="28"/>
      <c r="AL176" s="28" t="str">
        <f>TRIM(Bestilling!N196&amp;"")&amp;""</f>
        <v/>
      </c>
      <c r="AM176" s="28" t="str">
        <f>IF(ISBLANK(Bestilling!J196),"Kunden kan ikke utlevere mottakers tlf. nr.","")&amp;""</f>
        <v>Kunden kan ikke utlevere mottakers tlf. nr.</v>
      </c>
      <c r="AN176" s="28"/>
    </row>
    <row r="177" spans="1:40" x14ac:dyDescent="0.25">
      <c r="A177" t="b">
        <f>AND(Bestilling!G197&lt;&gt;"",Bestilling!H197="Norge")</f>
        <v>0</v>
      </c>
      <c r="C177" s="28" t="str">
        <f t="shared" si="57"/>
        <v/>
      </c>
      <c r="D177" s="28" t="str">
        <f t="shared" si="58"/>
        <v/>
      </c>
      <c r="E177" s="28" t="str">
        <f t="shared" si="59"/>
        <v/>
      </c>
      <c r="F177" s="28" t="str">
        <f t="shared" si="60"/>
        <v/>
      </c>
      <c r="G177" s="28" t="str">
        <f t="shared" si="61"/>
        <v/>
      </c>
      <c r="H177" s="28"/>
      <c r="I177" s="28" t="str">
        <f t="shared" si="62"/>
        <v/>
      </c>
      <c r="J177" s="28" t="str">
        <f t="shared" si="63"/>
        <v/>
      </c>
      <c r="K177" s="28" t="str">
        <f t="shared" si="64"/>
        <v/>
      </c>
      <c r="L177" s="28" t="str">
        <f t="shared" si="65"/>
        <v/>
      </c>
      <c r="M177" s="28" t="str">
        <f>SUBSTITUTE(IF(ISBLANK(Bestilling!U197),Bestilling!T197,Bestilling!U197)&amp;"",",",".")</f>
        <v/>
      </c>
      <c r="N177" s="28" t="str">
        <f>IF(ISBLANK(Bestilling!C197),Bestilling!D197,Bestilling!C197)&amp;""</f>
        <v/>
      </c>
      <c r="O177" s="28" t="str">
        <f>Bestilling!D197&amp;""</f>
        <v/>
      </c>
      <c r="P177" s="28" t="str">
        <f>Bestilling!E197&amp;""</f>
        <v/>
      </c>
      <c r="Q177" s="28" t="str">
        <f>TEXT(Bestilling!F197,"0000")&amp;""</f>
        <v>0000</v>
      </c>
      <c r="R177" s="28" t="str">
        <f>Bestilling!G197&amp;""</f>
        <v/>
      </c>
      <c r="S177" s="29" t="str">
        <f>TEXT(Bestilling!I197,"dd.mm.åååå")&amp;""</f>
        <v>00.01.1900</v>
      </c>
      <c r="T177" s="28" t="str">
        <f>IF(NOT(ISBLANK(Bestilling!D197)),"FØR KL 15","")</f>
        <v/>
      </c>
      <c r="U177" s="28" t="str">
        <f>Bestilling!J197&amp;""</f>
        <v/>
      </c>
      <c r="V177" s="28" t="str">
        <f>_xlfn.XLOOKUP(Bestilling!K197,tblProdukter[Produkt],tblProdukter[Varenr],"",0)&amp;""</f>
        <v/>
      </c>
      <c r="W177" s="28" t="str">
        <f t="shared" si="53"/>
        <v/>
      </c>
      <c r="X177" s="28"/>
      <c r="Y177" s="28" t="str">
        <f>SUBSTITUTE(Bestilling!L197&amp;"",",",".")</f>
        <v>0</v>
      </c>
      <c r="Z177" s="28" t="str">
        <f>SUBSTITUTE(TEXT(Bestilling!S197*100,"0,00")&amp;"",",",".")</f>
        <v>0.00</v>
      </c>
      <c r="AA177" s="28" t="str">
        <f>_xlfn.XLOOKUP("Kort",tblTilleggsvarerKort[Tilleggsvare],tblTilleggsvarerKort[Varenr],"",0)&amp;""</f>
        <v>111001</v>
      </c>
      <c r="AB177" s="28">
        <f t="shared" si="56"/>
        <v>1</v>
      </c>
      <c r="AC177" s="28" t="str">
        <f>SUBSTITUTE(_xlfn.XLOOKUP("Kort",tblTilleggsvarerKort[Tilleggsvare],tblTilleggsvarerKort[Pris inkl. MVA],"",0,1)&amp;"",",",".")</f>
        <v>20</v>
      </c>
      <c r="AD177" s="28" t="str">
        <f>_xlfn.XLOOKUP(Bestilling!O197,tblTilleggsvarer[Tilleggsvare],tblTilleggsvarer[Varenr],"",0)&amp;""</f>
        <v/>
      </c>
      <c r="AE177" s="28" t="str">
        <f t="shared" si="54"/>
        <v/>
      </c>
      <c r="AF177" s="28" t="str">
        <f>SUBSTITUTE(Bestilling!P197&amp;"",",",".")&amp;""</f>
        <v/>
      </c>
      <c r="AG177" s="28" t="str">
        <f>_xlfn.XLOOKUP(Bestilling!Q197,tblTilleggsvarer[Tilleggsvare],tblTilleggsvarer[Varenr],"",0)&amp;""</f>
        <v/>
      </c>
      <c r="AH177" s="28" t="str">
        <f t="shared" si="55"/>
        <v/>
      </c>
      <c r="AI177" s="28" t="str">
        <f>SUBSTITUTE(Bestilling!R197&amp;"",",",".")&amp;""</f>
        <v/>
      </c>
      <c r="AJ177" s="28" t="str">
        <f>IF(Bestilling!M197="Ja",1,"")&amp;""</f>
        <v/>
      </c>
      <c r="AK177" s="28"/>
      <c r="AL177" s="28" t="str">
        <f>TRIM(Bestilling!N197&amp;"")&amp;""</f>
        <v/>
      </c>
      <c r="AM177" s="28" t="str">
        <f>IF(ISBLANK(Bestilling!J197),"Kunden kan ikke utlevere mottakers tlf. nr.","")&amp;""</f>
        <v>Kunden kan ikke utlevere mottakers tlf. nr.</v>
      </c>
      <c r="AN177" s="28"/>
    </row>
    <row r="178" spans="1:40" x14ac:dyDescent="0.25">
      <c r="A178" t="b">
        <f>AND(Bestilling!G198&lt;&gt;"",Bestilling!H198="Norge")</f>
        <v>0</v>
      </c>
      <c r="C178" s="28" t="str">
        <f t="shared" si="57"/>
        <v/>
      </c>
      <c r="D178" s="28" t="str">
        <f t="shared" si="58"/>
        <v/>
      </c>
      <c r="E178" s="28" t="str">
        <f t="shared" si="59"/>
        <v/>
      </c>
      <c r="F178" s="28" t="str">
        <f t="shared" si="60"/>
        <v/>
      </c>
      <c r="G178" s="28" t="str">
        <f t="shared" si="61"/>
        <v/>
      </c>
      <c r="H178" s="28"/>
      <c r="I178" s="28" t="str">
        <f t="shared" si="62"/>
        <v/>
      </c>
      <c r="J178" s="28" t="str">
        <f t="shared" si="63"/>
        <v/>
      </c>
      <c r="K178" s="28" t="str">
        <f t="shared" si="64"/>
        <v/>
      </c>
      <c r="L178" s="28" t="str">
        <f t="shared" si="65"/>
        <v/>
      </c>
      <c r="M178" s="28" t="str">
        <f>SUBSTITUTE(IF(ISBLANK(Bestilling!U198),Bestilling!T198,Bestilling!U198)&amp;"",",",".")</f>
        <v/>
      </c>
      <c r="N178" s="28" t="str">
        <f>IF(ISBLANK(Bestilling!C198),Bestilling!D198,Bestilling!C198)&amp;""</f>
        <v/>
      </c>
      <c r="O178" s="28" t="str">
        <f>Bestilling!D198&amp;""</f>
        <v/>
      </c>
      <c r="P178" s="28" t="str">
        <f>Bestilling!E198&amp;""</f>
        <v/>
      </c>
      <c r="Q178" s="28" t="str">
        <f>TEXT(Bestilling!F198,"0000")&amp;""</f>
        <v>0000</v>
      </c>
      <c r="R178" s="28" t="str">
        <f>Bestilling!G198&amp;""</f>
        <v/>
      </c>
      <c r="S178" s="29" t="str">
        <f>TEXT(Bestilling!I198,"dd.mm.åååå")&amp;""</f>
        <v>00.01.1900</v>
      </c>
      <c r="T178" s="28" t="str">
        <f>IF(NOT(ISBLANK(Bestilling!D198)),"FØR KL 15","")</f>
        <v/>
      </c>
      <c r="U178" s="28" t="str">
        <f>Bestilling!J198&amp;""</f>
        <v/>
      </c>
      <c r="V178" s="28" t="str">
        <f>_xlfn.XLOOKUP(Bestilling!K198,tblProdukter[Produkt],tblProdukter[Varenr],"",0)&amp;""</f>
        <v/>
      </c>
      <c r="W178" s="28" t="str">
        <f t="shared" si="53"/>
        <v/>
      </c>
      <c r="X178" s="28"/>
      <c r="Y178" s="28" t="str">
        <f>SUBSTITUTE(Bestilling!L198&amp;"",",",".")</f>
        <v>0</v>
      </c>
      <c r="Z178" s="28" t="str">
        <f>SUBSTITUTE(TEXT(Bestilling!S198*100,"0,00")&amp;"",",",".")</f>
        <v>0.00</v>
      </c>
      <c r="AA178" s="28" t="str">
        <f>_xlfn.XLOOKUP("Kort",tblTilleggsvarerKort[Tilleggsvare],tblTilleggsvarerKort[Varenr],"",0)&amp;""</f>
        <v>111001</v>
      </c>
      <c r="AB178" s="28">
        <f t="shared" si="56"/>
        <v>1</v>
      </c>
      <c r="AC178" s="28" t="str">
        <f>SUBSTITUTE(_xlfn.XLOOKUP("Kort",tblTilleggsvarerKort[Tilleggsvare],tblTilleggsvarerKort[Pris inkl. MVA],"",0,1)&amp;"",",",".")</f>
        <v>20</v>
      </c>
      <c r="AD178" s="28" t="str">
        <f>_xlfn.XLOOKUP(Bestilling!O198,tblTilleggsvarer[Tilleggsvare],tblTilleggsvarer[Varenr],"",0)&amp;""</f>
        <v/>
      </c>
      <c r="AE178" s="28" t="str">
        <f t="shared" si="54"/>
        <v/>
      </c>
      <c r="AF178" s="28" t="str">
        <f>SUBSTITUTE(Bestilling!P198&amp;"",",",".")&amp;""</f>
        <v/>
      </c>
      <c r="AG178" s="28" t="str">
        <f>_xlfn.XLOOKUP(Bestilling!Q198,tblTilleggsvarer[Tilleggsvare],tblTilleggsvarer[Varenr],"",0)&amp;""</f>
        <v/>
      </c>
      <c r="AH178" s="28" t="str">
        <f t="shared" si="55"/>
        <v/>
      </c>
      <c r="AI178" s="28" t="str">
        <f>SUBSTITUTE(Bestilling!R198&amp;"",",",".")&amp;""</f>
        <v/>
      </c>
      <c r="AJ178" s="28" t="str">
        <f>IF(Bestilling!M198="Ja",1,"")&amp;""</f>
        <v/>
      </c>
      <c r="AK178" s="28"/>
      <c r="AL178" s="28" t="str">
        <f>TRIM(Bestilling!N198&amp;"")&amp;""</f>
        <v/>
      </c>
      <c r="AM178" s="28" t="str">
        <f>IF(ISBLANK(Bestilling!J198),"Kunden kan ikke utlevere mottakers tlf. nr.","")&amp;""</f>
        <v>Kunden kan ikke utlevere mottakers tlf. nr.</v>
      </c>
      <c r="AN178" s="28"/>
    </row>
    <row r="179" spans="1:40" x14ac:dyDescent="0.25">
      <c r="A179" t="b">
        <f>AND(Bestilling!G199&lt;&gt;"",Bestilling!H199="Norge")</f>
        <v>0</v>
      </c>
      <c r="C179" s="28" t="str">
        <f t="shared" si="57"/>
        <v/>
      </c>
      <c r="D179" s="28" t="str">
        <f t="shared" si="58"/>
        <v/>
      </c>
      <c r="E179" s="28" t="str">
        <f t="shared" si="59"/>
        <v/>
      </c>
      <c r="F179" s="28" t="str">
        <f t="shared" si="60"/>
        <v/>
      </c>
      <c r="G179" s="28" t="str">
        <f t="shared" si="61"/>
        <v/>
      </c>
      <c r="H179" s="28"/>
      <c r="I179" s="28" t="str">
        <f t="shared" si="62"/>
        <v/>
      </c>
      <c r="J179" s="28" t="str">
        <f t="shared" si="63"/>
        <v/>
      </c>
      <c r="K179" s="28" t="str">
        <f t="shared" si="64"/>
        <v/>
      </c>
      <c r="L179" s="28" t="str">
        <f t="shared" si="65"/>
        <v/>
      </c>
      <c r="M179" s="28" t="str">
        <f>SUBSTITUTE(IF(ISBLANK(Bestilling!U199),Bestilling!T199,Bestilling!U199)&amp;"",",",".")</f>
        <v/>
      </c>
      <c r="N179" s="28" t="str">
        <f>IF(ISBLANK(Bestilling!C199),Bestilling!D199,Bestilling!C199)&amp;""</f>
        <v/>
      </c>
      <c r="O179" s="28" t="str">
        <f>Bestilling!D199&amp;""</f>
        <v/>
      </c>
      <c r="P179" s="28" t="str">
        <f>Bestilling!E199&amp;""</f>
        <v/>
      </c>
      <c r="Q179" s="28" t="str">
        <f>TEXT(Bestilling!F199,"0000")&amp;""</f>
        <v>0000</v>
      </c>
      <c r="R179" s="28" t="str">
        <f>Bestilling!G199&amp;""</f>
        <v/>
      </c>
      <c r="S179" s="29" t="str">
        <f>TEXT(Bestilling!I199,"dd.mm.åååå")&amp;""</f>
        <v>00.01.1900</v>
      </c>
      <c r="T179" s="28" t="str">
        <f>IF(NOT(ISBLANK(Bestilling!D199)),"FØR KL 15","")</f>
        <v/>
      </c>
      <c r="U179" s="28" t="str">
        <f>Bestilling!J199&amp;""</f>
        <v/>
      </c>
      <c r="V179" s="28" t="str">
        <f>_xlfn.XLOOKUP(Bestilling!K199,tblProdukter[Produkt],tblProdukter[Varenr],"",0)&amp;""</f>
        <v/>
      </c>
      <c r="W179" s="28" t="str">
        <f t="shared" si="53"/>
        <v/>
      </c>
      <c r="X179" s="28"/>
      <c r="Y179" s="28" t="str">
        <f>SUBSTITUTE(Bestilling!L199&amp;"",",",".")</f>
        <v>0</v>
      </c>
      <c r="Z179" s="28" t="str">
        <f>SUBSTITUTE(TEXT(Bestilling!S199*100,"0,00")&amp;"",",",".")</f>
        <v>0.00</v>
      </c>
      <c r="AA179" s="28" t="str">
        <f>_xlfn.XLOOKUP("Kort",tblTilleggsvarerKort[Tilleggsvare],tblTilleggsvarerKort[Varenr],"",0)&amp;""</f>
        <v>111001</v>
      </c>
      <c r="AB179" s="28">
        <f t="shared" si="56"/>
        <v>1</v>
      </c>
      <c r="AC179" s="28" t="str">
        <f>SUBSTITUTE(_xlfn.XLOOKUP("Kort",tblTilleggsvarerKort[Tilleggsvare],tblTilleggsvarerKort[Pris inkl. MVA],"",0,1)&amp;"",",",".")</f>
        <v>20</v>
      </c>
      <c r="AD179" s="28" t="str">
        <f>_xlfn.XLOOKUP(Bestilling!O199,tblTilleggsvarer[Tilleggsvare],tblTilleggsvarer[Varenr],"",0)&amp;""</f>
        <v/>
      </c>
      <c r="AE179" s="28" t="str">
        <f t="shared" si="54"/>
        <v/>
      </c>
      <c r="AF179" s="28" t="str">
        <f>SUBSTITUTE(Bestilling!P199&amp;"",",",".")&amp;""</f>
        <v/>
      </c>
      <c r="AG179" s="28" t="str">
        <f>_xlfn.XLOOKUP(Bestilling!Q199,tblTilleggsvarer[Tilleggsvare],tblTilleggsvarer[Varenr],"",0)&amp;""</f>
        <v/>
      </c>
      <c r="AH179" s="28" t="str">
        <f t="shared" si="55"/>
        <v/>
      </c>
      <c r="AI179" s="28" t="str">
        <f>SUBSTITUTE(Bestilling!R199&amp;"",",",".")&amp;""</f>
        <v/>
      </c>
      <c r="AJ179" s="28" t="str">
        <f>IF(Bestilling!M199="Ja",1,"")&amp;""</f>
        <v/>
      </c>
      <c r="AK179" s="28"/>
      <c r="AL179" s="28" t="str">
        <f>TRIM(Bestilling!N199&amp;"")&amp;""</f>
        <v/>
      </c>
      <c r="AM179" s="28" t="str">
        <f>IF(ISBLANK(Bestilling!J199),"Kunden kan ikke utlevere mottakers tlf. nr.","")&amp;""</f>
        <v>Kunden kan ikke utlevere mottakers tlf. nr.</v>
      </c>
      <c r="AN179" s="28"/>
    </row>
    <row r="180" spans="1:40" x14ac:dyDescent="0.25">
      <c r="A180" t="b">
        <f>AND(Bestilling!G200&lt;&gt;"",Bestilling!H200="Norge")</f>
        <v>0</v>
      </c>
      <c r="C180" s="28" t="str">
        <f t="shared" si="57"/>
        <v/>
      </c>
      <c r="D180" s="28" t="str">
        <f t="shared" si="58"/>
        <v/>
      </c>
      <c r="E180" s="28" t="str">
        <f t="shared" si="59"/>
        <v/>
      </c>
      <c r="F180" s="28" t="str">
        <f t="shared" si="60"/>
        <v/>
      </c>
      <c r="G180" s="28" t="str">
        <f t="shared" si="61"/>
        <v/>
      </c>
      <c r="H180" s="28"/>
      <c r="I180" s="28" t="str">
        <f t="shared" si="62"/>
        <v/>
      </c>
      <c r="J180" s="28" t="str">
        <f t="shared" si="63"/>
        <v/>
      </c>
      <c r="K180" s="28" t="str">
        <f t="shared" si="64"/>
        <v/>
      </c>
      <c r="L180" s="28" t="str">
        <f t="shared" si="65"/>
        <v/>
      </c>
      <c r="M180" s="28" t="str">
        <f>SUBSTITUTE(IF(ISBLANK(Bestilling!U200),Bestilling!T200,Bestilling!U200)&amp;"",",",".")</f>
        <v/>
      </c>
      <c r="N180" s="28" t="str">
        <f>IF(ISBLANK(Bestilling!C200),Bestilling!D200,Bestilling!C200)&amp;""</f>
        <v/>
      </c>
      <c r="O180" s="28" t="str">
        <f>Bestilling!D200&amp;""</f>
        <v/>
      </c>
      <c r="P180" s="28" t="str">
        <f>Bestilling!E200&amp;""</f>
        <v/>
      </c>
      <c r="Q180" s="28" t="str">
        <f>TEXT(Bestilling!F200,"0000")&amp;""</f>
        <v>0000</v>
      </c>
      <c r="R180" s="28" t="str">
        <f>Bestilling!G200&amp;""</f>
        <v/>
      </c>
      <c r="S180" s="29" t="str">
        <f>TEXT(Bestilling!I200,"dd.mm.åååå")&amp;""</f>
        <v>00.01.1900</v>
      </c>
      <c r="T180" s="28" t="str">
        <f>IF(NOT(ISBLANK(Bestilling!D200)),"FØR KL 15","")</f>
        <v/>
      </c>
      <c r="U180" s="28" t="str">
        <f>Bestilling!J200&amp;""</f>
        <v/>
      </c>
      <c r="V180" s="28" t="str">
        <f>_xlfn.XLOOKUP(Bestilling!K200,tblProdukter[Produkt],tblProdukter[Varenr],"",0)&amp;""</f>
        <v/>
      </c>
      <c r="W180" s="28" t="str">
        <f t="shared" si="53"/>
        <v/>
      </c>
      <c r="X180" s="28"/>
      <c r="Y180" s="28" t="str">
        <f>SUBSTITUTE(Bestilling!L200&amp;"",",",".")</f>
        <v>0</v>
      </c>
      <c r="Z180" s="28" t="str">
        <f>SUBSTITUTE(TEXT(Bestilling!S200*100,"0,00")&amp;"",",",".")</f>
        <v>0.00</v>
      </c>
      <c r="AA180" s="28" t="str">
        <f>_xlfn.XLOOKUP("Kort",tblTilleggsvarerKort[Tilleggsvare],tblTilleggsvarerKort[Varenr],"",0)&amp;""</f>
        <v>111001</v>
      </c>
      <c r="AB180" s="28">
        <f t="shared" si="56"/>
        <v>1</v>
      </c>
      <c r="AC180" s="28" t="str">
        <f>SUBSTITUTE(_xlfn.XLOOKUP("Kort",tblTilleggsvarerKort[Tilleggsvare],tblTilleggsvarerKort[Pris inkl. MVA],"",0,1)&amp;"",",",".")</f>
        <v>20</v>
      </c>
      <c r="AD180" s="28" t="str">
        <f>_xlfn.XLOOKUP(Bestilling!O200,tblTilleggsvarer[Tilleggsvare],tblTilleggsvarer[Varenr],"",0)&amp;""</f>
        <v/>
      </c>
      <c r="AE180" s="28" t="str">
        <f t="shared" si="54"/>
        <v/>
      </c>
      <c r="AF180" s="28" t="str">
        <f>SUBSTITUTE(Bestilling!P200&amp;"",",",".")&amp;""</f>
        <v/>
      </c>
      <c r="AG180" s="28" t="str">
        <f>_xlfn.XLOOKUP(Bestilling!Q200,tblTilleggsvarer[Tilleggsvare],tblTilleggsvarer[Varenr],"",0)&amp;""</f>
        <v/>
      </c>
      <c r="AH180" s="28" t="str">
        <f t="shared" si="55"/>
        <v/>
      </c>
      <c r="AI180" s="28" t="str">
        <f>SUBSTITUTE(Bestilling!R200&amp;"",",",".")&amp;""</f>
        <v/>
      </c>
      <c r="AJ180" s="28" t="str">
        <f>IF(Bestilling!M200="Ja",1,"")&amp;""</f>
        <v/>
      </c>
      <c r="AK180" s="28"/>
      <c r="AL180" s="28" t="str">
        <f>TRIM(Bestilling!N200&amp;"")&amp;""</f>
        <v/>
      </c>
      <c r="AM180" s="28" t="str">
        <f>IF(ISBLANK(Bestilling!J200),"Kunden kan ikke utlevere mottakers tlf. nr.","")&amp;""</f>
        <v>Kunden kan ikke utlevere mottakers tlf. nr.</v>
      </c>
      <c r="AN180" s="28"/>
    </row>
    <row r="181" spans="1:40" x14ac:dyDescent="0.25">
      <c r="A181" t="b">
        <f>AND(Bestilling!G201&lt;&gt;"",Bestilling!H201="Norge")</f>
        <v>0</v>
      </c>
      <c r="C181" s="28" t="str">
        <f t="shared" si="57"/>
        <v/>
      </c>
      <c r="D181" s="28" t="str">
        <f t="shared" si="58"/>
        <v/>
      </c>
      <c r="E181" s="28" t="str">
        <f t="shared" si="59"/>
        <v/>
      </c>
      <c r="F181" s="28" t="str">
        <f t="shared" si="60"/>
        <v/>
      </c>
      <c r="G181" s="28" t="str">
        <f t="shared" si="61"/>
        <v/>
      </c>
      <c r="H181" s="28"/>
      <c r="I181" s="28" t="str">
        <f t="shared" si="62"/>
        <v/>
      </c>
      <c r="J181" s="28" t="str">
        <f t="shared" si="63"/>
        <v/>
      </c>
      <c r="K181" s="28" t="str">
        <f t="shared" si="64"/>
        <v/>
      </c>
      <c r="L181" s="28" t="str">
        <f t="shared" si="65"/>
        <v/>
      </c>
      <c r="M181" s="28" t="str">
        <f>SUBSTITUTE(IF(ISBLANK(Bestilling!U201),Bestilling!T201,Bestilling!U201)&amp;"",",",".")</f>
        <v/>
      </c>
      <c r="N181" s="28" t="str">
        <f>IF(ISBLANK(Bestilling!C201),Bestilling!D201,Bestilling!C201)&amp;""</f>
        <v/>
      </c>
      <c r="O181" s="28" t="str">
        <f>Bestilling!D201&amp;""</f>
        <v/>
      </c>
      <c r="P181" s="28" t="str">
        <f>Bestilling!E201&amp;""</f>
        <v/>
      </c>
      <c r="Q181" s="28" t="str">
        <f>TEXT(Bestilling!F201,"0000")&amp;""</f>
        <v>0000</v>
      </c>
      <c r="R181" s="28" t="str">
        <f>Bestilling!G201&amp;""</f>
        <v/>
      </c>
      <c r="S181" s="29" t="str">
        <f>TEXT(Bestilling!I201,"dd.mm.åååå")&amp;""</f>
        <v>00.01.1900</v>
      </c>
      <c r="T181" s="28" t="str">
        <f>IF(NOT(ISBLANK(Bestilling!D201)),"FØR KL 15","")</f>
        <v/>
      </c>
      <c r="U181" s="28" t="str">
        <f>Bestilling!J201&amp;""</f>
        <v/>
      </c>
      <c r="V181" s="28" t="str">
        <f>_xlfn.XLOOKUP(Bestilling!K201,tblProdukter[Produkt],tblProdukter[Varenr],"",0)&amp;""</f>
        <v/>
      </c>
      <c r="W181" s="28" t="str">
        <f t="shared" si="53"/>
        <v/>
      </c>
      <c r="X181" s="28"/>
      <c r="Y181" s="28" t="str">
        <f>SUBSTITUTE(Bestilling!L201&amp;"",",",".")</f>
        <v>0</v>
      </c>
      <c r="Z181" s="28" t="str">
        <f>SUBSTITUTE(TEXT(Bestilling!S201*100,"0,00")&amp;"",",",".")</f>
        <v>0.00</v>
      </c>
      <c r="AA181" s="28" t="str">
        <f>_xlfn.XLOOKUP("Kort",tblTilleggsvarerKort[Tilleggsvare],tblTilleggsvarerKort[Varenr],"",0)&amp;""</f>
        <v>111001</v>
      </c>
      <c r="AB181" s="28">
        <f t="shared" si="56"/>
        <v>1</v>
      </c>
      <c r="AC181" s="28" t="str">
        <f>SUBSTITUTE(_xlfn.XLOOKUP("Kort",tblTilleggsvarerKort[Tilleggsvare],tblTilleggsvarerKort[Pris inkl. MVA],"",0,1)&amp;"",",",".")</f>
        <v>20</v>
      </c>
      <c r="AD181" s="28" t="str">
        <f>_xlfn.XLOOKUP(Bestilling!O201,tblTilleggsvarer[Tilleggsvare],tblTilleggsvarer[Varenr],"",0)&amp;""</f>
        <v/>
      </c>
      <c r="AE181" s="28" t="str">
        <f t="shared" si="54"/>
        <v/>
      </c>
      <c r="AF181" s="28" t="str">
        <f>SUBSTITUTE(Bestilling!P201&amp;"",",",".")&amp;""</f>
        <v/>
      </c>
      <c r="AG181" s="28" t="str">
        <f>_xlfn.XLOOKUP(Bestilling!Q201,tblTilleggsvarer[Tilleggsvare],tblTilleggsvarer[Varenr],"",0)&amp;""</f>
        <v/>
      </c>
      <c r="AH181" s="28" t="str">
        <f t="shared" si="55"/>
        <v/>
      </c>
      <c r="AI181" s="28" t="str">
        <f>SUBSTITUTE(Bestilling!R201&amp;"",",",".")&amp;""</f>
        <v/>
      </c>
      <c r="AJ181" s="28" t="str">
        <f>IF(Bestilling!M201="Ja",1,"")&amp;""</f>
        <v/>
      </c>
      <c r="AK181" s="28"/>
      <c r="AL181" s="28" t="str">
        <f>TRIM(Bestilling!N201&amp;"")&amp;""</f>
        <v/>
      </c>
      <c r="AM181" s="28" t="str">
        <f>IF(ISBLANK(Bestilling!J201),"Kunden kan ikke utlevere mottakers tlf. nr.","")&amp;""</f>
        <v>Kunden kan ikke utlevere mottakers tlf. nr.</v>
      </c>
      <c r="AN181" s="28"/>
    </row>
    <row r="182" spans="1:40" x14ac:dyDescent="0.25">
      <c r="A182" t="b">
        <f>AND(Bestilling!G202&lt;&gt;"",Bestilling!H202="Norge")</f>
        <v>0</v>
      </c>
      <c r="C182" s="28" t="str">
        <f t="shared" si="57"/>
        <v/>
      </c>
      <c r="D182" s="28" t="str">
        <f t="shared" si="58"/>
        <v/>
      </c>
      <c r="E182" s="28" t="str">
        <f t="shared" si="59"/>
        <v/>
      </c>
      <c r="F182" s="28" t="str">
        <f t="shared" si="60"/>
        <v/>
      </c>
      <c r="G182" s="28" t="str">
        <f t="shared" si="61"/>
        <v/>
      </c>
      <c r="H182" s="28"/>
      <c r="I182" s="28" t="str">
        <f t="shared" si="62"/>
        <v/>
      </c>
      <c r="J182" s="28" t="str">
        <f t="shared" si="63"/>
        <v/>
      </c>
      <c r="K182" s="28" t="str">
        <f t="shared" si="64"/>
        <v/>
      </c>
      <c r="L182" s="28" t="str">
        <f t="shared" si="65"/>
        <v/>
      </c>
      <c r="M182" s="28" t="str">
        <f>SUBSTITUTE(IF(ISBLANK(Bestilling!U202),Bestilling!T202,Bestilling!U202)&amp;"",",",".")</f>
        <v/>
      </c>
      <c r="N182" s="28" t="str">
        <f>IF(ISBLANK(Bestilling!C202),Bestilling!D202,Bestilling!C202)&amp;""</f>
        <v/>
      </c>
      <c r="O182" s="28" t="str">
        <f>Bestilling!D202&amp;""</f>
        <v/>
      </c>
      <c r="P182" s="28" t="str">
        <f>Bestilling!E202&amp;""</f>
        <v/>
      </c>
      <c r="Q182" s="28" t="str">
        <f>TEXT(Bestilling!F202,"0000")&amp;""</f>
        <v>0000</v>
      </c>
      <c r="R182" s="28" t="str">
        <f>Bestilling!G202&amp;""</f>
        <v/>
      </c>
      <c r="S182" s="29" t="str">
        <f>TEXT(Bestilling!I202,"dd.mm.åååå")&amp;""</f>
        <v>00.01.1900</v>
      </c>
      <c r="T182" s="28" t="str">
        <f>IF(NOT(ISBLANK(Bestilling!D202)),"FØR KL 15","")</f>
        <v/>
      </c>
      <c r="U182" s="28" t="str">
        <f>Bestilling!J202&amp;""</f>
        <v/>
      </c>
      <c r="V182" s="28" t="str">
        <f>_xlfn.XLOOKUP(Bestilling!K202,tblProdukter[Produkt],tblProdukter[Varenr],"",0)&amp;""</f>
        <v/>
      </c>
      <c r="W182" s="28" t="str">
        <f t="shared" si="53"/>
        <v/>
      </c>
      <c r="X182" s="28"/>
      <c r="Y182" s="28" t="str">
        <f>SUBSTITUTE(Bestilling!L202&amp;"",",",".")</f>
        <v>0</v>
      </c>
      <c r="Z182" s="28" t="str">
        <f>SUBSTITUTE(TEXT(Bestilling!S202*100,"0,00")&amp;"",",",".")</f>
        <v>0.00</v>
      </c>
      <c r="AA182" s="28" t="str">
        <f>_xlfn.XLOOKUP("Kort",tblTilleggsvarerKort[Tilleggsvare],tblTilleggsvarerKort[Varenr],"",0)&amp;""</f>
        <v>111001</v>
      </c>
      <c r="AB182" s="28">
        <f t="shared" si="56"/>
        <v>1</v>
      </c>
      <c r="AC182" s="28" t="str">
        <f>SUBSTITUTE(_xlfn.XLOOKUP("Kort",tblTilleggsvarerKort[Tilleggsvare],tblTilleggsvarerKort[Pris inkl. MVA],"",0,1)&amp;"",",",".")</f>
        <v>20</v>
      </c>
      <c r="AD182" s="28" t="str">
        <f>_xlfn.XLOOKUP(Bestilling!O202,tblTilleggsvarer[Tilleggsvare],tblTilleggsvarer[Varenr],"",0)&amp;""</f>
        <v/>
      </c>
      <c r="AE182" s="28" t="str">
        <f t="shared" si="54"/>
        <v/>
      </c>
      <c r="AF182" s="28" t="str">
        <f>SUBSTITUTE(Bestilling!P202&amp;"",",",".")&amp;""</f>
        <v/>
      </c>
      <c r="AG182" s="28" t="str">
        <f>_xlfn.XLOOKUP(Bestilling!Q202,tblTilleggsvarer[Tilleggsvare],tblTilleggsvarer[Varenr],"",0)&amp;""</f>
        <v/>
      </c>
      <c r="AH182" s="28" t="str">
        <f t="shared" si="55"/>
        <v/>
      </c>
      <c r="AI182" s="28" t="str">
        <f>SUBSTITUTE(Bestilling!R202&amp;"",",",".")&amp;""</f>
        <v/>
      </c>
      <c r="AJ182" s="28" t="str">
        <f>IF(Bestilling!M202="Ja",1,"")&amp;""</f>
        <v/>
      </c>
      <c r="AK182" s="28"/>
      <c r="AL182" s="28" t="str">
        <f>TRIM(Bestilling!N202&amp;"")&amp;""</f>
        <v/>
      </c>
      <c r="AM182" s="28" t="str">
        <f>IF(ISBLANK(Bestilling!J202),"Kunden kan ikke utlevere mottakers tlf. nr.","")&amp;""</f>
        <v>Kunden kan ikke utlevere mottakers tlf. nr.</v>
      </c>
      <c r="AN182" s="28"/>
    </row>
    <row r="183" spans="1:40" x14ac:dyDescent="0.25">
      <c r="A183" t="b">
        <f>AND(Bestilling!G203&lt;&gt;"",Bestilling!H203="Norge")</f>
        <v>0</v>
      </c>
      <c r="C183" s="28" t="str">
        <f t="shared" si="57"/>
        <v/>
      </c>
      <c r="D183" s="28" t="str">
        <f t="shared" si="58"/>
        <v/>
      </c>
      <c r="E183" s="28" t="str">
        <f t="shared" si="59"/>
        <v/>
      </c>
      <c r="F183" s="28" t="str">
        <f t="shared" si="60"/>
        <v/>
      </c>
      <c r="G183" s="28" t="str">
        <f t="shared" si="61"/>
        <v/>
      </c>
      <c r="H183" s="28"/>
      <c r="I183" s="28" t="str">
        <f t="shared" si="62"/>
        <v/>
      </c>
      <c r="J183" s="28" t="str">
        <f t="shared" si="63"/>
        <v/>
      </c>
      <c r="K183" s="28" t="str">
        <f t="shared" si="64"/>
        <v/>
      </c>
      <c r="L183" s="28" t="str">
        <f t="shared" si="65"/>
        <v/>
      </c>
      <c r="M183" s="28" t="str">
        <f>SUBSTITUTE(IF(ISBLANK(Bestilling!U203),Bestilling!T203,Bestilling!U203)&amp;"",",",".")</f>
        <v/>
      </c>
      <c r="N183" s="28" t="str">
        <f>IF(ISBLANK(Bestilling!C203),Bestilling!D203,Bestilling!C203)&amp;""</f>
        <v/>
      </c>
      <c r="O183" s="28" t="str">
        <f>Bestilling!D203&amp;""</f>
        <v/>
      </c>
      <c r="P183" s="28" t="str">
        <f>Bestilling!E203&amp;""</f>
        <v/>
      </c>
      <c r="Q183" s="28" t="str">
        <f>TEXT(Bestilling!F203,"0000")&amp;""</f>
        <v>0000</v>
      </c>
      <c r="R183" s="28" t="str">
        <f>Bestilling!G203&amp;""</f>
        <v/>
      </c>
      <c r="S183" s="29" t="str">
        <f>TEXT(Bestilling!I203,"dd.mm.åååå")&amp;""</f>
        <v>00.01.1900</v>
      </c>
      <c r="T183" s="28" t="str">
        <f>IF(NOT(ISBLANK(Bestilling!D203)),"FØR KL 15","")</f>
        <v/>
      </c>
      <c r="U183" s="28" t="str">
        <f>Bestilling!J203&amp;""</f>
        <v/>
      </c>
      <c r="V183" s="28" t="str">
        <f>_xlfn.XLOOKUP(Bestilling!K203,tblProdukter[Produkt],tblProdukter[Varenr],"",0)&amp;""</f>
        <v/>
      </c>
      <c r="W183" s="28" t="str">
        <f t="shared" si="53"/>
        <v/>
      </c>
      <c r="X183" s="28"/>
      <c r="Y183" s="28" t="str">
        <f>SUBSTITUTE(Bestilling!L203&amp;"",",",".")</f>
        <v>0</v>
      </c>
      <c r="Z183" s="28" t="str">
        <f>SUBSTITUTE(TEXT(Bestilling!S203*100,"0,00")&amp;"",",",".")</f>
        <v>0.00</v>
      </c>
      <c r="AA183" s="28" t="str">
        <f>_xlfn.XLOOKUP("Kort",tblTilleggsvarerKort[Tilleggsvare],tblTilleggsvarerKort[Varenr],"",0)&amp;""</f>
        <v>111001</v>
      </c>
      <c r="AB183" s="28">
        <f t="shared" si="56"/>
        <v>1</v>
      </c>
      <c r="AC183" s="28" t="str">
        <f>SUBSTITUTE(_xlfn.XLOOKUP("Kort",tblTilleggsvarerKort[Tilleggsvare],tblTilleggsvarerKort[Pris inkl. MVA],"",0,1)&amp;"",",",".")</f>
        <v>20</v>
      </c>
      <c r="AD183" s="28" t="str">
        <f>_xlfn.XLOOKUP(Bestilling!O203,tblTilleggsvarer[Tilleggsvare],tblTilleggsvarer[Varenr],"",0)&amp;""</f>
        <v/>
      </c>
      <c r="AE183" s="28" t="str">
        <f t="shared" si="54"/>
        <v/>
      </c>
      <c r="AF183" s="28" t="str">
        <f>SUBSTITUTE(Bestilling!P203&amp;"",",",".")&amp;""</f>
        <v/>
      </c>
      <c r="AG183" s="28" t="str">
        <f>_xlfn.XLOOKUP(Bestilling!Q203,tblTilleggsvarer[Tilleggsvare],tblTilleggsvarer[Varenr],"",0)&amp;""</f>
        <v/>
      </c>
      <c r="AH183" s="28" t="str">
        <f t="shared" si="55"/>
        <v/>
      </c>
      <c r="AI183" s="28" t="str">
        <f>SUBSTITUTE(Bestilling!R203&amp;"",",",".")&amp;""</f>
        <v/>
      </c>
      <c r="AJ183" s="28" t="str">
        <f>IF(Bestilling!M203="Ja",1,"")&amp;""</f>
        <v/>
      </c>
      <c r="AK183" s="28"/>
      <c r="AL183" s="28" t="str">
        <f>TRIM(Bestilling!N203&amp;"")&amp;""</f>
        <v/>
      </c>
      <c r="AM183" s="28" t="str">
        <f>IF(ISBLANK(Bestilling!J203),"Kunden kan ikke utlevere mottakers tlf. nr.","")&amp;""</f>
        <v>Kunden kan ikke utlevere mottakers tlf. nr.</v>
      </c>
      <c r="AN183" s="28"/>
    </row>
    <row r="184" spans="1:40" x14ac:dyDescent="0.25">
      <c r="A184" t="b">
        <f>AND(Bestilling!G204&lt;&gt;"",Bestilling!H204="Norge")</f>
        <v>0</v>
      </c>
      <c r="C184" s="28" t="str">
        <f t="shared" si="57"/>
        <v/>
      </c>
      <c r="D184" s="28" t="str">
        <f t="shared" si="58"/>
        <v/>
      </c>
      <c r="E184" s="28" t="str">
        <f t="shared" si="59"/>
        <v/>
      </c>
      <c r="F184" s="28" t="str">
        <f t="shared" si="60"/>
        <v/>
      </c>
      <c r="G184" s="28" t="str">
        <f t="shared" si="61"/>
        <v/>
      </c>
      <c r="H184" s="28"/>
      <c r="I184" s="28" t="str">
        <f t="shared" si="62"/>
        <v/>
      </c>
      <c r="J184" s="28" t="str">
        <f t="shared" si="63"/>
        <v/>
      </c>
      <c r="K184" s="28" t="str">
        <f t="shared" si="64"/>
        <v/>
      </c>
      <c r="L184" s="28" t="str">
        <f t="shared" si="65"/>
        <v/>
      </c>
      <c r="M184" s="28" t="str">
        <f>SUBSTITUTE(IF(ISBLANK(Bestilling!U204),Bestilling!T204,Bestilling!U204)&amp;"",",",".")</f>
        <v/>
      </c>
      <c r="N184" s="28" t="str">
        <f>IF(ISBLANK(Bestilling!C204),Bestilling!D204,Bestilling!C204)&amp;""</f>
        <v/>
      </c>
      <c r="O184" s="28" t="str">
        <f>Bestilling!D204&amp;""</f>
        <v/>
      </c>
      <c r="P184" s="28" t="str">
        <f>Bestilling!E204&amp;""</f>
        <v/>
      </c>
      <c r="Q184" s="28" t="str">
        <f>TEXT(Bestilling!F204,"0000")&amp;""</f>
        <v>0000</v>
      </c>
      <c r="R184" s="28" t="str">
        <f>Bestilling!G204&amp;""</f>
        <v/>
      </c>
      <c r="S184" s="29" t="str">
        <f>TEXT(Bestilling!I204,"dd.mm.åååå")&amp;""</f>
        <v>00.01.1900</v>
      </c>
      <c r="T184" s="28" t="str">
        <f>IF(NOT(ISBLANK(Bestilling!D204)),"FØR KL 15","")</f>
        <v/>
      </c>
      <c r="U184" s="28" t="str">
        <f>Bestilling!J204&amp;""</f>
        <v/>
      </c>
      <c r="V184" s="28" t="str">
        <f>_xlfn.XLOOKUP(Bestilling!K204,tblProdukter[Produkt],tblProdukter[Varenr],"",0)&amp;""</f>
        <v/>
      </c>
      <c r="W184" s="28" t="str">
        <f t="shared" si="53"/>
        <v/>
      </c>
      <c r="X184" s="28"/>
      <c r="Y184" s="28" t="str">
        <f>SUBSTITUTE(Bestilling!L204&amp;"",",",".")</f>
        <v>0</v>
      </c>
      <c r="Z184" s="28" t="str">
        <f>SUBSTITUTE(TEXT(Bestilling!S204*100,"0,00")&amp;"",",",".")</f>
        <v>0.00</v>
      </c>
      <c r="AA184" s="28" t="str">
        <f>_xlfn.XLOOKUP("Kort",tblTilleggsvarerKort[Tilleggsvare],tblTilleggsvarerKort[Varenr],"",0)&amp;""</f>
        <v>111001</v>
      </c>
      <c r="AB184" s="28">
        <f t="shared" si="56"/>
        <v>1</v>
      </c>
      <c r="AC184" s="28" t="str">
        <f>SUBSTITUTE(_xlfn.XLOOKUP("Kort",tblTilleggsvarerKort[Tilleggsvare],tblTilleggsvarerKort[Pris inkl. MVA],"",0,1)&amp;"",",",".")</f>
        <v>20</v>
      </c>
      <c r="AD184" s="28" t="str">
        <f>_xlfn.XLOOKUP(Bestilling!O204,tblTilleggsvarer[Tilleggsvare],tblTilleggsvarer[Varenr],"",0)&amp;""</f>
        <v/>
      </c>
      <c r="AE184" s="28" t="str">
        <f t="shared" si="54"/>
        <v/>
      </c>
      <c r="AF184" s="28" t="str">
        <f>SUBSTITUTE(Bestilling!P204&amp;"",",",".")&amp;""</f>
        <v/>
      </c>
      <c r="AG184" s="28" t="str">
        <f>_xlfn.XLOOKUP(Bestilling!Q204,tblTilleggsvarer[Tilleggsvare],tblTilleggsvarer[Varenr],"",0)&amp;""</f>
        <v/>
      </c>
      <c r="AH184" s="28" t="str">
        <f t="shared" si="55"/>
        <v/>
      </c>
      <c r="AI184" s="28" t="str">
        <f>SUBSTITUTE(Bestilling!R204&amp;"",",",".")&amp;""</f>
        <v/>
      </c>
      <c r="AJ184" s="28" t="str">
        <f>IF(Bestilling!M204="Ja",1,"")&amp;""</f>
        <v/>
      </c>
      <c r="AK184" s="28"/>
      <c r="AL184" s="28" t="str">
        <f>TRIM(Bestilling!N204&amp;"")&amp;""</f>
        <v/>
      </c>
      <c r="AM184" s="28" t="str">
        <f>IF(ISBLANK(Bestilling!J204),"Kunden kan ikke utlevere mottakers tlf. nr.","")&amp;""</f>
        <v>Kunden kan ikke utlevere mottakers tlf. nr.</v>
      </c>
      <c r="AN184" s="28"/>
    </row>
    <row r="185" spans="1:40" x14ac:dyDescent="0.25">
      <c r="A185" t="b">
        <f>AND(Bestilling!G205&lt;&gt;"",Bestilling!H205="Norge")</f>
        <v>0</v>
      </c>
      <c r="C185" s="28" t="str">
        <f t="shared" si="57"/>
        <v/>
      </c>
      <c r="D185" s="28" t="str">
        <f t="shared" si="58"/>
        <v/>
      </c>
      <c r="E185" s="28" t="str">
        <f t="shared" si="59"/>
        <v/>
      </c>
      <c r="F185" s="28" t="str">
        <f t="shared" si="60"/>
        <v/>
      </c>
      <c r="G185" s="28" t="str">
        <f t="shared" si="61"/>
        <v/>
      </c>
      <c r="H185" s="28"/>
      <c r="I185" s="28" t="str">
        <f t="shared" si="62"/>
        <v/>
      </c>
      <c r="J185" s="28" t="str">
        <f t="shared" si="63"/>
        <v/>
      </c>
      <c r="K185" s="28" t="str">
        <f t="shared" si="64"/>
        <v/>
      </c>
      <c r="L185" s="28" t="str">
        <f t="shared" si="65"/>
        <v/>
      </c>
      <c r="M185" s="28" t="str">
        <f>SUBSTITUTE(IF(ISBLANK(Bestilling!U205),Bestilling!T205,Bestilling!U205)&amp;"",",",".")</f>
        <v/>
      </c>
      <c r="N185" s="28" t="str">
        <f>IF(ISBLANK(Bestilling!C205),Bestilling!D205,Bestilling!C205)&amp;""</f>
        <v/>
      </c>
      <c r="O185" s="28" t="str">
        <f>Bestilling!D205&amp;""</f>
        <v/>
      </c>
      <c r="P185" s="28" t="str">
        <f>Bestilling!E205&amp;""</f>
        <v/>
      </c>
      <c r="Q185" s="28" t="str">
        <f>TEXT(Bestilling!F205,"0000")&amp;""</f>
        <v>0000</v>
      </c>
      <c r="R185" s="28" t="str">
        <f>Bestilling!G205&amp;""</f>
        <v/>
      </c>
      <c r="S185" s="29" t="str">
        <f>TEXT(Bestilling!I205,"dd.mm.åååå")&amp;""</f>
        <v>00.01.1900</v>
      </c>
      <c r="T185" s="28" t="str">
        <f>IF(NOT(ISBLANK(Bestilling!D205)),"FØR KL 15","")</f>
        <v/>
      </c>
      <c r="U185" s="28" t="str">
        <f>Bestilling!J205&amp;""</f>
        <v/>
      </c>
      <c r="V185" s="28" t="str">
        <f>_xlfn.XLOOKUP(Bestilling!K205,tblProdukter[Produkt],tblProdukter[Varenr],"",0)&amp;""</f>
        <v/>
      </c>
      <c r="W185" s="28" t="str">
        <f t="shared" si="53"/>
        <v/>
      </c>
      <c r="X185" s="28"/>
      <c r="Y185" s="28" t="str">
        <f>SUBSTITUTE(Bestilling!L205&amp;"",",",".")</f>
        <v>0</v>
      </c>
      <c r="Z185" s="28" t="str">
        <f>SUBSTITUTE(TEXT(Bestilling!S205*100,"0,00")&amp;"",",",".")</f>
        <v>0.00</v>
      </c>
      <c r="AA185" s="28" t="str">
        <f>_xlfn.XLOOKUP("Kort",tblTilleggsvarerKort[Tilleggsvare],tblTilleggsvarerKort[Varenr],"",0)&amp;""</f>
        <v>111001</v>
      </c>
      <c r="AB185" s="28">
        <f t="shared" si="56"/>
        <v>1</v>
      </c>
      <c r="AC185" s="28" t="str">
        <f>SUBSTITUTE(_xlfn.XLOOKUP("Kort",tblTilleggsvarerKort[Tilleggsvare],tblTilleggsvarerKort[Pris inkl. MVA],"",0,1)&amp;"",",",".")</f>
        <v>20</v>
      </c>
      <c r="AD185" s="28" t="str">
        <f>_xlfn.XLOOKUP(Bestilling!O205,tblTilleggsvarer[Tilleggsvare],tblTilleggsvarer[Varenr],"",0)&amp;""</f>
        <v/>
      </c>
      <c r="AE185" s="28" t="str">
        <f t="shared" si="54"/>
        <v/>
      </c>
      <c r="AF185" s="28" t="str">
        <f>SUBSTITUTE(Bestilling!P205&amp;"",",",".")&amp;""</f>
        <v/>
      </c>
      <c r="AG185" s="28" t="str">
        <f>_xlfn.XLOOKUP(Bestilling!Q205,tblTilleggsvarer[Tilleggsvare],tblTilleggsvarer[Varenr],"",0)&amp;""</f>
        <v/>
      </c>
      <c r="AH185" s="28" t="str">
        <f t="shared" si="55"/>
        <v/>
      </c>
      <c r="AI185" s="28" t="str">
        <f>SUBSTITUTE(Bestilling!R205&amp;"",",",".")&amp;""</f>
        <v/>
      </c>
      <c r="AJ185" s="28" t="str">
        <f>IF(Bestilling!M205="Ja",1,"")&amp;""</f>
        <v/>
      </c>
      <c r="AK185" s="28"/>
      <c r="AL185" s="28" t="str">
        <f>TRIM(Bestilling!N205&amp;"")&amp;""</f>
        <v/>
      </c>
      <c r="AM185" s="28" t="str">
        <f>IF(ISBLANK(Bestilling!J205),"Kunden kan ikke utlevere mottakers tlf. nr.","")&amp;""</f>
        <v>Kunden kan ikke utlevere mottakers tlf. nr.</v>
      </c>
      <c r="AN185" s="28"/>
    </row>
    <row r="186" spans="1:40" x14ac:dyDescent="0.25">
      <c r="A186" t="b">
        <f>AND(Bestilling!G206&lt;&gt;"",Bestilling!H206="Norge")</f>
        <v>0</v>
      </c>
      <c r="C186" s="28" t="str">
        <f t="shared" si="57"/>
        <v/>
      </c>
      <c r="D186" s="28" t="str">
        <f t="shared" si="58"/>
        <v/>
      </c>
      <c r="E186" s="28" t="str">
        <f t="shared" si="59"/>
        <v/>
      </c>
      <c r="F186" s="28" t="str">
        <f t="shared" si="60"/>
        <v/>
      </c>
      <c r="G186" s="28" t="str">
        <f t="shared" si="61"/>
        <v/>
      </c>
      <c r="H186" s="28"/>
      <c r="I186" s="28" t="str">
        <f t="shared" si="62"/>
        <v/>
      </c>
      <c r="J186" s="28" t="str">
        <f t="shared" si="63"/>
        <v/>
      </c>
      <c r="K186" s="28" t="str">
        <f t="shared" si="64"/>
        <v/>
      </c>
      <c r="L186" s="28" t="str">
        <f t="shared" si="65"/>
        <v/>
      </c>
      <c r="M186" s="28" t="str">
        <f>SUBSTITUTE(IF(ISBLANK(Bestilling!U206),Bestilling!T206,Bestilling!U206)&amp;"",",",".")</f>
        <v/>
      </c>
      <c r="N186" s="28" t="str">
        <f>IF(ISBLANK(Bestilling!C206),Bestilling!D206,Bestilling!C206)&amp;""</f>
        <v/>
      </c>
      <c r="O186" s="28" t="str">
        <f>Bestilling!D206&amp;""</f>
        <v/>
      </c>
      <c r="P186" s="28" t="str">
        <f>Bestilling!E206&amp;""</f>
        <v/>
      </c>
      <c r="Q186" s="28" t="str">
        <f>TEXT(Bestilling!F206,"0000")&amp;""</f>
        <v>0000</v>
      </c>
      <c r="R186" s="28" t="str">
        <f>Bestilling!G206&amp;""</f>
        <v/>
      </c>
      <c r="S186" s="29" t="str">
        <f>TEXT(Bestilling!I206,"dd.mm.åååå")&amp;""</f>
        <v>00.01.1900</v>
      </c>
      <c r="T186" s="28" t="str">
        <f>IF(NOT(ISBLANK(Bestilling!D206)),"FØR KL 15","")</f>
        <v/>
      </c>
      <c r="U186" s="28" t="str">
        <f>Bestilling!J206&amp;""</f>
        <v/>
      </c>
      <c r="V186" s="28" t="str">
        <f>_xlfn.XLOOKUP(Bestilling!K206,tblProdukter[Produkt],tblProdukter[Varenr],"",0)&amp;""</f>
        <v/>
      </c>
      <c r="W186" s="28" t="str">
        <f t="shared" si="53"/>
        <v/>
      </c>
      <c r="X186" s="28"/>
      <c r="Y186" s="28" t="str">
        <f>SUBSTITUTE(Bestilling!L206&amp;"",",",".")</f>
        <v>0</v>
      </c>
      <c r="Z186" s="28" t="str">
        <f>SUBSTITUTE(TEXT(Bestilling!S206*100,"0,00")&amp;"",",",".")</f>
        <v>0.00</v>
      </c>
      <c r="AA186" s="28" t="str">
        <f>_xlfn.XLOOKUP("Kort",tblTilleggsvarerKort[Tilleggsvare],tblTilleggsvarerKort[Varenr],"",0)&amp;""</f>
        <v>111001</v>
      </c>
      <c r="AB186" s="28">
        <f t="shared" si="56"/>
        <v>1</v>
      </c>
      <c r="AC186" s="28" t="str">
        <f>SUBSTITUTE(_xlfn.XLOOKUP("Kort",tblTilleggsvarerKort[Tilleggsvare],tblTilleggsvarerKort[Pris inkl. MVA],"",0,1)&amp;"",",",".")</f>
        <v>20</v>
      </c>
      <c r="AD186" s="28" t="str">
        <f>_xlfn.XLOOKUP(Bestilling!O206,tblTilleggsvarer[Tilleggsvare],tblTilleggsvarer[Varenr],"",0)&amp;""</f>
        <v/>
      </c>
      <c r="AE186" s="28" t="str">
        <f t="shared" si="54"/>
        <v/>
      </c>
      <c r="AF186" s="28" t="str">
        <f>SUBSTITUTE(Bestilling!P206&amp;"",",",".")&amp;""</f>
        <v/>
      </c>
      <c r="AG186" s="28" t="str">
        <f>_xlfn.XLOOKUP(Bestilling!Q206,tblTilleggsvarer[Tilleggsvare],tblTilleggsvarer[Varenr],"",0)&amp;""</f>
        <v/>
      </c>
      <c r="AH186" s="28" t="str">
        <f t="shared" si="55"/>
        <v/>
      </c>
      <c r="AI186" s="28" t="str">
        <f>SUBSTITUTE(Bestilling!R206&amp;"",",",".")&amp;""</f>
        <v/>
      </c>
      <c r="AJ186" s="28" t="str">
        <f>IF(Bestilling!M206="Ja",1,"")&amp;""</f>
        <v/>
      </c>
      <c r="AK186" s="28"/>
      <c r="AL186" s="28" t="str">
        <f>TRIM(Bestilling!N206&amp;"")&amp;""</f>
        <v/>
      </c>
      <c r="AM186" s="28" t="str">
        <f>IF(ISBLANK(Bestilling!J206),"Kunden kan ikke utlevere mottakers tlf. nr.","")&amp;""</f>
        <v>Kunden kan ikke utlevere mottakers tlf. nr.</v>
      </c>
      <c r="AN186" s="28"/>
    </row>
    <row r="187" spans="1:40" x14ac:dyDescent="0.25">
      <c r="A187" t="b">
        <f>AND(Bestilling!G207&lt;&gt;"",Bestilling!H207="Norge")</f>
        <v>0</v>
      </c>
      <c r="C187" s="28" t="str">
        <f t="shared" si="57"/>
        <v/>
      </c>
      <c r="D187" s="28" t="str">
        <f t="shared" si="58"/>
        <v/>
      </c>
      <c r="E187" s="28" t="str">
        <f t="shared" si="59"/>
        <v/>
      </c>
      <c r="F187" s="28" t="str">
        <f t="shared" si="60"/>
        <v/>
      </c>
      <c r="G187" s="28" t="str">
        <f t="shared" si="61"/>
        <v/>
      </c>
      <c r="H187" s="28"/>
      <c r="I187" s="28" t="str">
        <f t="shared" si="62"/>
        <v/>
      </c>
      <c r="J187" s="28" t="str">
        <f t="shared" si="63"/>
        <v/>
      </c>
      <c r="K187" s="28" t="str">
        <f t="shared" si="64"/>
        <v/>
      </c>
      <c r="L187" s="28" t="str">
        <f t="shared" si="65"/>
        <v/>
      </c>
      <c r="M187" s="28" t="str">
        <f>SUBSTITUTE(IF(ISBLANK(Bestilling!U207),Bestilling!T207,Bestilling!U207)&amp;"",",",".")</f>
        <v/>
      </c>
      <c r="N187" s="28" t="str">
        <f>IF(ISBLANK(Bestilling!C207),Bestilling!D207,Bestilling!C207)&amp;""</f>
        <v/>
      </c>
      <c r="O187" s="28" t="str">
        <f>Bestilling!D207&amp;""</f>
        <v/>
      </c>
      <c r="P187" s="28" t="str">
        <f>Bestilling!E207&amp;""</f>
        <v/>
      </c>
      <c r="Q187" s="28" t="str">
        <f>TEXT(Bestilling!F207,"0000")&amp;""</f>
        <v>0000</v>
      </c>
      <c r="R187" s="28" t="str">
        <f>Bestilling!G207&amp;""</f>
        <v/>
      </c>
      <c r="S187" s="29" t="str">
        <f>TEXT(Bestilling!I207,"dd.mm.åååå")&amp;""</f>
        <v>00.01.1900</v>
      </c>
      <c r="T187" s="28" t="str">
        <f>IF(NOT(ISBLANK(Bestilling!D207)),"FØR KL 15","")</f>
        <v/>
      </c>
      <c r="U187" s="28" t="str">
        <f>Bestilling!J207&amp;""</f>
        <v/>
      </c>
      <c r="V187" s="28" t="str">
        <f>_xlfn.XLOOKUP(Bestilling!K207,tblProdukter[Produkt],tblProdukter[Varenr],"",0)&amp;""</f>
        <v/>
      </c>
      <c r="W187" s="28" t="str">
        <f t="shared" si="53"/>
        <v/>
      </c>
      <c r="X187" s="28"/>
      <c r="Y187" s="28" t="str">
        <f>SUBSTITUTE(Bestilling!L207&amp;"",",",".")</f>
        <v>0</v>
      </c>
      <c r="Z187" s="28" t="str">
        <f>SUBSTITUTE(TEXT(Bestilling!S207*100,"0,00")&amp;"",",",".")</f>
        <v>0.00</v>
      </c>
      <c r="AA187" s="28" t="str">
        <f>_xlfn.XLOOKUP("Kort",tblTilleggsvarerKort[Tilleggsvare],tblTilleggsvarerKort[Varenr],"",0)&amp;""</f>
        <v>111001</v>
      </c>
      <c r="AB187" s="28">
        <f t="shared" si="56"/>
        <v>1</v>
      </c>
      <c r="AC187" s="28" t="str">
        <f>SUBSTITUTE(_xlfn.XLOOKUP("Kort",tblTilleggsvarerKort[Tilleggsvare],tblTilleggsvarerKort[Pris inkl. MVA],"",0,1)&amp;"",",",".")</f>
        <v>20</v>
      </c>
      <c r="AD187" s="28" t="str">
        <f>_xlfn.XLOOKUP(Bestilling!O207,tblTilleggsvarer[Tilleggsvare],tblTilleggsvarer[Varenr],"",0)&amp;""</f>
        <v/>
      </c>
      <c r="AE187" s="28" t="str">
        <f t="shared" si="54"/>
        <v/>
      </c>
      <c r="AF187" s="28" t="str">
        <f>SUBSTITUTE(Bestilling!P207&amp;"",",",".")&amp;""</f>
        <v/>
      </c>
      <c r="AG187" s="28" t="str">
        <f>_xlfn.XLOOKUP(Bestilling!Q207,tblTilleggsvarer[Tilleggsvare],tblTilleggsvarer[Varenr],"",0)&amp;""</f>
        <v/>
      </c>
      <c r="AH187" s="28" t="str">
        <f t="shared" si="55"/>
        <v/>
      </c>
      <c r="AI187" s="28" t="str">
        <f>SUBSTITUTE(Bestilling!R207&amp;"",",",".")&amp;""</f>
        <v/>
      </c>
      <c r="AJ187" s="28" t="str">
        <f>IF(Bestilling!M207="Ja",1,"")&amp;""</f>
        <v/>
      </c>
      <c r="AK187" s="28"/>
      <c r="AL187" s="28" t="str">
        <f>TRIM(Bestilling!N207&amp;"")&amp;""</f>
        <v/>
      </c>
      <c r="AM187" s="28" t="str">
        <f>IF(ISBLANK(Bestilling!J207),"Kunden kan ikke utlevere mottakers tlf. nr.","")&amp;""</f>
        <v>Kunden kan ikke utlevere mottakers tlf. nr.</v>
      </c>
      <c r="AN187" s="28"/>
    </row>
    <row r="188" spans="1:40" x14ac:dyDescent="0.25">
      <c r="A188" t="b">
        <f>AND(Bestilling!G208&lt;&gt;"",Bestilling!H208="Norge")</f>
        <v>0</v>
      </c>
      <c r="C188" s="28" t="str">
        <f t="shared" si="57"/>
        <v/>
      </c>
      <c r="D188" s="28" t="str">
        <f t="shared" si="58"/>
        <v/>
      </c>
      <c r="E188" s="28" t="str">
        <f t="shared" si="59"/>
        <v/>
      </c>
      <c r="F188" s="28" t="str">
        <f t="shared" si="60"/>
        <v/>
      </c>
      <c r="G188" s="28" t="str">
        <f t="shared" si="61"/>
        <v/>
      </c>
      <c r="H188" s="28"/>
      <c r="I188" s="28" t="str">
        <f t="shared" si="62"/>
        <v/>
      </c>
      <c r="J188" s="28" t="str">
        <f t="shared" si="63"/>
        <v/>
      </c>
      <c r="K188" s="28" t="str">
        <f t="shared" si="64"/>
        <v/>
      </c>
      <c r="L188" s="28" t="str">
        <f t="shared" si="65"/>
        <v/>
      </c>
      <c r="M188" s="28" t="str">
        <f>SUBSTITUTE(IF(ISBLANK(Bestilling!U208),Bestilling!T208,Bestilling!U208)&amp;"",",",".")</f>
        <v/>
      </c>
      <c r="N188" s="28" t="str">
        <f>IF(ISBLANK(Bestilling!C208),Bestilling!D208,Bestilling!C208)&amp;""</f>
        <v/>
      </c>
      <c r="O188" s="28" t="str">
        <f>Bestilling!D208&amp;""</f>
        <v/>
      </c>
      <c r="P188" s="28" t="str">
        <f>Bestilling!E208&amp;""</f>
        <v/>
      </c>
      <c r="Q188" s="28" t="str">
        <f>TEXT(Bestilling!F208,"0000")&amp;""</f>
        <v>0000</v>
      </c>
      <c r="R188" s="28" t="str">
        <f>Bestilling!G208&amp;""</f>
        <v/>
      </c>
      <c r="S188" s="29" t="str">
        <f>TEXT(Bestilling!I208,"dd.mm.åååå")&amp;""</f>
        <v>00.01.1900</v>
      </c>
      <c r="T188" s="28" t="str">
        <f>IF(NOT(ISBLANK(Bestilling!D208)),"FØR KL 15","")</f>
        <v/>
      </c>
      <c r="U188" s="28" t="str">
        <f>Bestilling!J208&amp;""</f>
        <v/>
      </c>
      <c r="V188" s="28" t="str">
        <f>_xlfn.XLOOKUP(Bestilling!K208,tblProdukter[Produkt],tblProdukter[Varenr],"",0)&amp;""</f>
        <v/>
      </c>
      <c r="W188" s="28" t="str">
        <f t="shared" si="53"/>
        <v/>
      </c>
      <c r="X188" s="28"/>
      <c r="Y188" s="28" t="str">
        <f>SUBSTITUTE(Bestilling!L208&amp;"",",",".")</f>
        <v>0</v>
      </c>
      <c r="Z188" s="28" t="str">
        <f>SUBSTITUTE(TEXT(Bestilling!S208*100,"0,00")&amp;"",",",".")</f>
        <v>0.00</v>
      </c>
      <c r="AA188" s="28" t="str">
        <f>_xlfn.XLOOKUP("Kort",tblTilleggsvarerKort[Tilleggsvare],tblTilleggsvarerKort[Varenr],"",0)&amp;""</f>
        <v>111001</v>
      </c>
      <c r="AB188" s="28">
        <f t="shared" si="56"/>
        <v>1</v>
      </c>
      <c r="AC188" s="28" t="str">
        <f>SUBSTITUTE(_xlfn.XLOOKUP("Kort",tblTilleggsvarerKort[Tilleggsvare],tblTilleggsvarerKort[Pris inkl. MVA],"",0,1)&amp;"",",",".")</f>
        <v>20</v>
      </c>
      <c r="AD188" s="28" t="str">
        <f>_xlfn.XLOOKUP(Bestilling!O208,tblTilleggsvarer[Tilleggsvare],tblTilleggsvarer[Varenr],"",0)&amp;""</f>
        <v/>
      </c>
      <c r="AE188" s="28" t="str">
        <f t="shared" si="54"/>
        <v/>
      </c>
      <c r="AF188" s="28" t="str">
        <f>SUBSTITUTE(Bestilling!P208&amp;"",",",".")&amp;""</f>
        <v/>
      </c>
      <c r="AG188" s="28" t="str">
        <f>_xlfn.XLOOKUP(Bestilling!Q208,tblTilleggsvarer[Tilleggsvare],tblTilleggsvarer[Varenr],"",0)&amp;""</f>
        <v/>
      </c>
      <c r="AH188" s="28" t="str">
        <f t="shared" si="55"/>
        <v/>
      </c>
      <c r="AI188" s="28" t="str">
        <f>SUBSTITUTE(Bestilling!R208&amp;"",",",".")&amp;""</f>
        <v/>
      </c>
      <c r="AJ188" s="28" t="str">
        <f>IF(Bestilling!M208="Ja",1,"")&amp;""</f>
        <v/>
      </c>
      <c r="AK188" s="28"/>
      <c r="AL188" s="28" t="str">
        <f>TRIM(Bestilling!N208&amp;"")&amp;""</f>
        <v/>
      </c>
      <c r="AM188" s="28" t="str">
        <f>IF(ISBLANK(Bestilling!J208),"Kunden kan ikke utlevere mottakers tlf. nr.","")&amp;""</f>
        <v>Kunden kan ikke utlevere mottakers tlf. nr.</v>
      </c>
      <c r="AN188" s="28"/>
    </row>
    <row r="189" spans="1:40" x14ac:dyDescent="0.25">
      <c r="A189" t="b">
        <f>AND(Bestilling!G209&lt;&gt;"",Bestilling!H209="Norge")</f>
        <v>0</v>
      </c>
      <c r="C189" s="28" t="str">
        <f t="shared" si="57"/>
        <v/>
      </c>
      <c r="D189" s="28" t="str">
        <f t="shared" si="58"/>
        <v/>
      </c>
      <c r="E189" s="28" t="str">
        <f t="shared" si="59"/>
        <v/>
      </c>
      <c r="F189" s="28" t="str">
        <f t="shared" si="60"/>
        <v/>
      </c>
      <c r="G189" s="28" t="str">
        <f t="shared" si="61"/>
        <v/>
      </c>
      <c r="H189" s="28"/>
      <c r="I189" s="28" t="str">
        <f t="shared" si="62"/>
        <v/>
      </c>
      <c r="J189" s="28" t="str">
        <f t="shared" si="63"/>
        <v/>
      </c>
      <c r="K189" s="28" t="str">
        <f t="shared" si="64"/>
        <v/>
      </c>
      <c r="L189" s="28" t="str">
        <f t="shared" si="65"/>
        <v/>
      </c>
      <c r="M189" s="28" t="str">
        <f>SUBSTITUTE(IF(ISBLANK(Bestilling!U209),Bestilling!T209,Bestilling!U209)&amp;"",",",".")</f>
        <v/>
      </c>
      <c r="N189" s="28" t="str">
        <f>IF(ISBLANK(Bestilling!C209),Bestilling!D209,Bestilling!C209)&amp;""</f>
        <v/>
      </c>
      <c r="O189" s="28" t="str">
        <f>Bestilling!D209&amp;""</f>
        <v/>
      </c>
      <c r="P189" s="28" t="str">
        <f>Bestilling!E209&amp;""</f>
        <v/>
      </c>
      <c r="Q189" s="28" t="str">
        <f>TEXT(Bestilling!F209,"0000")&amp;""</f>
        <v>0000</v>
      </c>
      <c r="R189" s="28" t="str">
        <f>Bestilling!G209&amp;""</f>
        <v/>
      </c>
      <c r="S189" s="29" t="str">
        <f>TEXT(Bestilling!I209,"dd.mm.åååå")&amp;""</f>
        <v>00.01.1900</v>
      </c>
      <c r="T189" s="28" t="str">
        <f>IF(NOT(ISBLANK(Bestilling!D209)),"FØR KL 15","")</f>
        <v/>
      </c>
      <c r="U189" s="28" t="str">
        <f>Bestilling!J209&amp;""</f>
        <v/>
      </c>
      <c r="V189" s="28" t="str">
        <f>_xlfn.XLOOKUP(Bestilling!K209,tblProdukter[Produkt],tblProdukter[Varenr],"",0)&amp;""</f>
        <v/>
      </c>
      <c r="W189" s="28" t="str">
        <f t="shared" si="53"/>
        <v/>
      </c>
      <c r="X189" s="28"/>
      <c r="Y189" s="28" t="str">
        <f>SUBSTITUTE(Bestilling!L209&amp;"",",",".")</f>
        <v>0</v>
      </c>
      <c r="Z189" s="28" t="str">
        <f>SUBSTITUTE(TEXT(Bestilling!S209*100,"0,00")&amp;"",",",".")</f>
        <v>0.00</v>
      </c>
      <c r="AA189" s="28" t="str">
        <f>_xlfn.XLOOKUP("Kort",tblTilleggsvarerKort[Tilleggsvare],tblTilleggsvarerKort[Varenr],"",0)&amp;""</f>
        <v>111001</v>
      </c>
      <c r="AB189" s="28">
        <f t="shared" si="56"/>
        <v>1</v>
      </c>
      <c r="AC189" s="28" t="str">
        <f>SUBSTITUTE(_xlfn.XLOOKUP("Kort",tblTilleggsvarerKort[Tilleggsvare],tblTilleggsvarerKort[Pris inkl. MVA],"",0,1)&amp;"",",",".")</f>
        <v>20</v>
      </c>
      <c r="AD189" s="28" t="str">
        <f>_xlfn.XLOOKUP(Bestilling!O209,tblTilleggsvarer[Tilleggsvare],tblTilleggsvarer[Varenr],"",0)&amp;""</f>
        <v/>
      </c>
      <c r="AE189" s="28" t="str">
        <f t="shared" si="54"/>
        <v/>
      </c>
      <c r="AF189" s="28" t="str">
        <f>SUBSTITUTE(Bestilling!P209&amp;"",",",".")&amp;""</f>
        <v/>
      </c>
      <c r="AG189" s="28" t="str">
        <f>_xlfn.XLOOKUP(Bestilling!Q209,tblTilleggsvarer[Tilleggsvare],tblTilleggsvarer[Varenr],"",0)&amp;""</f>
        <v/>
      </c>
      <c r="AH189" s="28" t="str">
        <f t="shared" si="55"/>
        <v/>
      </c>
      <c r="AI189" s="28" t="str">
        <f>SUBSTITUTE(Bestilling!R209&amp;"",",",".")&amp;""</f>
        <v/>
      </c>
      <c r="AJ189" s="28" t="str">
        <f>IF(Bestilling!M209="Ja",1,"")&amp;""</f>
        <v/>
      </c>
      <c r="AK189" s="28"/>
      <c r="AL189" s="28" t="str">
        <f>TRIM(Bestilling!N209&amp;"")&amp;""</f>
        <v/>
      </c>
      <c r="AM189" s="28" t="str">
        <f>IF(ISBLANK(Bestilling!J209),"Kunden kan ikke utlevere mottakers tlf. nr.","")&amp;""</f>
        <v>Kunden kan ikke utlevere mottakers tlf. nr.</v>
      </c>
      <c r="AN189" s="28"/>
    </row>
    <row r="190" spans="1:40" x14ac:dyDescent="0.25">
      <c r="A190" t="b">
        <f>AND(Bestilling!G210&lt;&gt;"",Bestilling!H210="Norge")</f>
        <v>0</v>
      </c>
      <c r="C190" s="28" t="str">
        <f t="shared" si="57"/>
        <v/>
      </c>
      <c r="D190" s="28" t="str">
        <f t="shared" si="58"/>
        <v/>
      </c>
      <c r="E190" s="28" t="str">
        <f t="shared" si="59"/>
        <v/>
      </c>
      <c r="F190" s="28" t="str">
        <f t="shared" si="60"/>
        <v/>
      </c>
      <c r="G190" s="28" t="str">
        <f t="shared" si="61"/>
        <v/>
      </c>
      <c r="H190" s="28"/>
      <c r="I190" s="28" t="str">
        <f t="shared" si="62"/>
        <v/>
      </c>
      <c r="J190" s="28" t="str">
        <f t="shared" si="63"/>
        <v/>
      </c>
      <c r="K190" s="28" t="str">
        <f t="shared" si="64"/>
        <v/>
      </c>
      <c r="L190" s="28" t="str">
        <f t="shared" si="65"/>
        <v/>
      </c>
      <c r="M190" s="28" t="str">
        <f>SUBSTITUTE(IF(ISBLANK(Bestilling!U210),Bestilling!T210,Bestilling!U210)&amp;"",",",".")</f>
        <v/>
      </c>
      <c r="N190" s="28" t="str">
        <f>IF(ISBLANK(Bestilling!C210),Bestilling!D210,Bestilling!C210)&amp;""</f>
        <v/>
      </c>
      <c r="O190" s="28" t="str">
        <f>Bestilling!D210&amp;""</f>
        <v/>
      </c>
      <c r="P190" s="28" t="str">
        <f>Bestilling!E210&amp;""</f>
        <v/>
      </c>
      <c r="Q190" s="28" t="str">
        <f>TEXT(Bestilling!F210,"0000")&amp;""</f>
        <v>0000</v>
      </c>
      <c r="R190" s="28" t="str">
        <f>Bestilling!G210&amp;""</f>
        <v/>
      </c>
      <c r="S190" s="29" t="str">
        <f>TEXT(Bestilling!I210,"dd.mm.åååå")&amp;""</f>
        <v>00.01.1900</v>
      </c>
      <c r="T190" s="28" t="str">
        <f>IF(NOT(ISBLANK(Bestilling!D210)),"FØR KL 15","")</f>
        <v/>
      </c>
      <c r="U190" s="28" t="str">
        <f>Bestilling!J210&amp;""</f>
        <v/>
      </c>
      <c r="V190" s="28" t="str">
        <f>_xlfn.XLOOKUP(Bestilling!K210,tblProdukter[Produkt],tblProdukter[Varenr],"",0)&amp;""</f>
        <v/>
      </c>
      <c r="W190" s="28" t="str">
        <f t="shared" si="53"/>
        <v/>
      </c>
      <c r="X190" s="28"/>
      <c r="Y190" s="28" t="str">
        <f>SUBSTITUTE(Bestilling!L210&amp;"",",",".")</f>
        <v>0</v>
      </c>
      <c r="Z190" s="28" t="str">
        <f>SUBSTITUTE(TEXT(Bestilling!S210*100,"0,00")&amp;"",",",".")</f>
        <v>0.00</v>
      </c>
      <c r="AA190" s="28" t="str">
        <f>_xlfn.XLOOKUP("Kort",tblTilleggsvarerKort[Tilleggsvare],tblTilleggsvarerKort[Varenr],"",0)&amp;""</f>
        <v>111001</v>
      </c>
      <c r="AB190" s="28">
        <f t="shared" si="56"/>
        <v>1</v>
      </c>
      <c r="AC190" s="28" t="str">
        <f>SUBSTITUTE(_xlfn.XLOOKUP("Kort",tblTilleggsvarerKort[Tilleggsvare],tblTilleggsvarerKort[Pris inkl. MVA],"",0,1)&amp;"",",",".")</f>
        <v>20</v>
      </c>
      <c r="AD190" s="28" t="str">
        <f>_xlfn.XLOOKUP(Bestilling!O210,tblTilleggsvarer[Tilleggsvare],tblTilleggsvarer[Varenr],"",0)&amp;""</f>
        <v/>
      </c>
      <c r="AE190" s="28" t="str">
        <f t="shared" si="54"/>
        <v/>
      </c>
      <c r="AF190" s="28" t="str">
        <f>SUBSTITUTE(Bestilling!P210&amp;"",",",".")&amp;""</f>
        <v/>
      </c>
      <c r="AG190" s="28" t="str">
        <f>_xlfn.XLOOKUP(Bestilling!Q210,tblTilleggsvarer[Tilleggsvare],tblTilleggsvarer[Varenr],"",0)&amp;""</f>
        <v/>
      </c>
      <c r="AH190" s="28" t="str">
        <f t="shared" si="55"/>
        <v/>
      </c>
      <c r="AI190" s="28" t="str">
        <f>SUBSTITUTE(Bestilling!R210&amp;"",",",".")&amp;""</f>
        <v/>
      </c>
      <c r="AJ190" s="28" t="str">
        <f>IF(Bestilling!M210="Ja",1,"")&amp;""</f>
        <v/>
      </c>
      <c r="AK190" s="28"/>
      <c r="AL190" s="28" t="str">
        <f>TRIM(Bestilling!N210&amp;"")&amp;""</f>
        <v/>
      </c>
      <c r="AM190" s="28" t="str">
        <f>IF(ISBLANK(Bestilling!J210),"Kunden kan ikke utlevere mottakers tlf. nr.","")&amp;""</f>
        <v>Kunden kan ikke utlevere mottakers tlf. nr.</v>
      </c>
      <c r="AN190" s="28"/>
    </row>
    <row r="191" spans="1:40" x14ac:dyDescent="0.25">
      <c r="A191" t="b">
        <f>AND(Bestilling!G211&lt;&gt;"",Bestilling!H211="Norge")</f>
        <v>0</v>
      </c>
      <c r="C191" s="28" t="str">
        <f t="shared" si="57"/>
        <v/>
      </c>
      <c r="D191" s="28" t="str">
        <f t="shared" si="58"/>
        <v/>
      </c>
      <c r="E191" s="28" t="str">
        <f t="shared" si="59"/>
        <v/>
      </c>
      <c r="F191" s="28" t="str">
        <f t="shared" si="60"/>
        <v/>
      </c>
      <c r="G191" s="28" t="str">
        <f t="shared" si="61"/>
        <v/>
      </c>
      <c r="H191" s="28"/>
      <c r="I191" s="28" t="str">
        <f t="shared" si="62"/>
        <v/>
      </c>
      <c r="J191" s="28" t="str">
        <f t="shared" si="63"/>
        <v/>
      </c>
      <c r="K191" s="28" t="str">
        <f t="shared" si="64"/>
        <v/>
      </c>
      <c r="L191" s="28" t="str">
        <f t="shared" si="65"/>
        <v/>
      </c>
      <c r="M191" s="28" t="str">
        <f>SUBSTITUTE(IF(ISBLANK(Bestilling!U211),Bestilling!T211,Bestilling!U211)&amp;"",",",".")</f>
        <v/>
      </c>
      <c r="N191" s="28" t="str">
        <f>IF(ISBLANK(Bestilling!C211),Bestilling!D211,Bestilling!C211)&amp;""</f>
        <v/>
      </c>
      <c r="O191" s="28" t="str">
        <f>Bestilling!D211&amp;""</f>
        <v/>
      </c>
      <c r="P191" s="28" t="str">
        <f>Bestilling!E211&amp;""</f>
        <v/>
      </c>
      <c r="Q191" s="28" t="str">
        <f>TEXT(Bestilling!F211,"0000")&amp;""</f>
        <v>0000</v>
      </c>
      <c r="R191" s="28" t="str">
        <f>Bestilling!G211&amp;""</f>
        <v/>
      </c>
      <c r="S191" s="29" t="str">
        <f>TEXT(Bestilling!I211,"dd.mm.åååå")&amp;""</f>
        <v>00.01.1900</v>
      </c>
      <c r="T191" s="28" t="str">
        <f>IF(NOT(ISBLANK(Bestilling!D211)),"FØR KL 15","")</f>
        <v/>
      </c>
      <c r="U191" s="28" t="str">
        <f>Bestilling!J211&amp;""</f>
        <v/>
      </c>
      <c r="V191" s="28" t="str">
        <f>_xlfn.XLOOKUP(Bestilling!K211,tblProdukter[Produkt],tblProdukter[Varenr],"",0)&amp;""</f>
        <v/>
      </c>
      <c r="W191" s="28" t="str">
        <f t="shared" si="53"/>
        <v/>
      </c>
      <c r="X191" s="28"/>
      <c r="Y191" s="28" t="str">
        <f>SUBSTITUTE(Bestilling!L211&amp;"",",",".")</f>
        <v>0</v>
      </c>
      <c r="Z191" s="28" t="str">
        <f>SUBSTITUTE(TEXT(Bestilling!S211*100,"0,00")&amp;"",",",".")</f>
        <v>0.00</v>
      </c>
      <c r="AA191" s="28" t="str">
        <f>_xlfn.XLOOKUP("Kort",tblTilleggsvarerKort[Tilleggsvare],tblTilleggsvarerKort[Varenr],"",0)&amp;""</f>
        <v>111001</v>
      </c>
      <c r="AB191" s="28">
        <f t="shared" si="56"/>
        <v>1</v>
      </c>
      <c r="AC191" s="28" t="str">
        <f>SUBSTITUTE(_xlfn.XLOOKUP("Kort",tblTilleggsvarerKort[Tilleggsvare],tblTilleggsvarerKort[Pris inkl. MVA],"",0,1)&amp;"",",",".")</f>
        <v>20</v>
      </c>
      <c r="AD191" s="28" t="str">
        <f>_xlfn.XLOOKUP(Bestilling!O211,tblTilleggsvarer[Tilleggsvare],tblTilleggsvarer[Varenr],"",0)&amp;""</f>
        <v/>
      </c>
      <c r="AE191" s="28" t="str">
        <f t="shared" si="54"/>
        <v/>
      </c>
      <c r="AF191" s="28" t="str">
        <f>SUBSTITUTE(Bestilling!P211&amp;"",",",".")&amp;""</f>
        <v/>
      </c>
      <c r="AG191" s="28" t="str">
        <f>_xlfn.XLOOKUP(Bestilling!Q211,tblTilleggsvarer[Tilleggsvare],tblTilleggsvarer[Varenr],"",0)&amp;""</f>
        <v/>
      </c>
      <c r="AH191" s="28" t="str">
        <f t="shared" si="55"/>
        <v/>
      </c>
      <c r="AI191" s="28" t="str">
        <f>SUBSTITUTE(Bestilling!R211&amp;"",",",".")&amp;""</f>
        <v/>
      </c>
      <c r="AJ191" s="28" t="str">
        <f>IF(Bestilling!M211="Ja",1,"")&amp;""</f>
        <v/>
      </c>
      <c r="AK191" s="28"/>
      <c r="AL191" s="28" t="str">
        <f>TRIM(Bestilling!N211&amp;"")&amp;""</f>
        <v/>
      </c>
      <c r="AM191" s="28" t="str">
        <f>IF(ISBLANK(Bestilling!J211),"Kunden kan ikke utlevere mottakers tlf. nr.","")&amp;""</f>
        <v>Kunden kan ikke utlevere mottakers tlf. nr.</v>
      </c>
      <c r="AN191" s="28"/>
    </row>
    <row r="192" spans="1:40" x14ac:dyDescent="0.25">
      <c r="A192" t="b">
        <f>AND(Bestilling!G212&lt;&gt;"",Bestilling!H212="Norge")</f>
        <v>0</v>
      </c>
      <c r="C192" s="28" t="str">
        <f t="shared" si="57"/>
        <v/>
      </c>
      <c r="D192" s="28" t="str">
        <f t="shared" si="58"/>
        <v/>
      </c>
      <c r="E192" s="28" t="str">
        <f t="shared" si="59"/>
        <v/>
      </c>
      <c r="F192" s="28" t="str">
        <f t="shared" si="60"/>
        <v/>
      </c>
      <c r="G192" s="28" t="str">
        <f t="shared" si="61"/>
        <v/>
      </c>
      <c r="H192" s="28"/>
      <c r="I192" s="28" t="str">
        <f t="shared" si="62"/>
        <v/>
      </c>
      <c r="J192" s="28" t="str">
        <f t="shared" si="63"/>
        <v/>
      </c>
      <c r="K192" s="28" t="str">
        <f t="shared" si="64"/>
        <v/>
      </c>
      <c r="L192" s="28" t="str">
        <f t="shared" si="65"/>
        <v/>
      </c>
      <c r="M192" s="28" t="str">
        <f>SUBSTITUTE(IF(ISBLANK(Bestilling!U212),Bestilling!T212,Bestilling!U212)&amp;"",",",".")</f>
        <v/>
      </c>
      <c r="N192" s="28" t="str">
        <f>IF(ISBLANK(Bestilling!C212),Bestilling!D212,Bestilling!C212)&amp;""</f>
        <v/>
      </c>
      <c r="O192" s="28" t="str">
        <f>Bestilling!D212&amp;""</f>
        <v/>
      </c>
      <c r="P192" s="28" t="str">
        <f>Bestilling!E212&amp;""</f>
        <v/>
      </c>
      <c r="Q192" s="28" t="str">
        <f>TEXT(Bestilling!F212,"0000")&amp;""</f>
        <v>0000</v>
      </c>
      <c r="R192" s="28" t="str">
        <f>Bestilling!G212&amp;""</f>
        <v/>
      </c>
      <c r="S192" s="29" t="str">
        <f>TEXT(Bestilling!I212,"dd.mm.åååå")&amp;""</f>
        <v>00.01.1900</v>
      </c>
      <c r="T192" s="28" t="str">
        <f>IF(NOT(ISBLANK(Bestilling!D212)),"FØR KL 15","")</f>
        <v/>
      </c>
      <c r="U192" s="28" t="str">
        <f>Bestilling!J212&amp;""</f>
        <v/>
      </c>
      <c r="V192" s="28" t="str">
        <f>_xlfn.XLOOKUP(Bestilling!K212,tblProdukter[Produkt],tblProdukter[Varenr],"",0)&amp;""</f>
        <v/>
      </c>
      <c r="W192" s="28" t="str">
        <f t="shared" si="53"/>
        <v/>
      </c>
      <c r="X192" s="28"/>
      <c r="Y192" s="28" t="str">
        <f>SUBSTITUTE(Bestilling!L212&amp;"",",",".")</f>
        <v>0</v>
      </c>
      <c r="Z192" s="28" t="str">
        <f>SUBSTITUTE(TEXT(Bestilling!S212*100,"0,00")&amp;"",",",".")</f>
        <v>0.00</v>
      </c>
      <c r="AA192" s="28" t="str">
        <f>_xlfn.XLOOKUP("Kort",tblTilleggsvarerKort[Tilleggsvare],tblTilleggsvarerKort[Varenr],"",0)&amp;""</f>
        <v>111001</v>
      </c>
      <c r="AB192" s="28">
        <f t="shared" si="56"/>
        <v>1</v>
      </c>
      <c r="AC192" s="28" t="str">
        <f>SUBSTITUTE(_xlfn.XLOOKUP("Kort",tblTilleggsvarerKort[Tilleggsvare],tblTilleggsvarerKort[Pris inkl. MVA],"",0,1)&amp;"",",",".")</f>
        <v>20</v>
      </c>
      <c r="AD192" s="28" t="str">
        <f>_xlfn.XLOOKUP(Bestilling!O212,tblTilleggsvarer[Tilleggsvare],tblTilleggsvarer[Varenr],"",0)&amp;""</f>
        <v/>
      </c>
      <c r="AE192" s="28" t="str">
        <f t="shared" si="54"/>
        <v/>
      </c>
      <c r="AF192" s="28" t="str">
        <f>SUBSTITUTE(Bestilling!P212&amp;"",",",".")&amp;""</f>
        <v/>
      </c>
      <c r="AG192" s="28" t="str">
        <f>_xlfn.XLOOKUP(Bestilling!Q212,tblTilleggsvarer[Tilleggsvare],tblTilleggsvarer[Varenr],"",0)&amp;""</f>
        <v/>
      </c>
      <c r="AH192" s="28" t="str">
        <f t="shared" si="55"/>
        <v/>
      </c>
      <c r="AI192" s="28" t="str">
        <f>SUBSTITUTE(Bestilling!R212&amp;"",",",".")&amp;""</f>
        <v/>
      </c>
      <c r="AJ192" s="28" t="str">
        <f>IF(Bestilling!M212="Ja",1,"")&amp;""</f>
        <v/>
      </c>
      <c r="AK192" s="28"/>
      <c r="AL192" s="28" t="str">
        <f>TRIM(Bestilling!N212&amp;"")&amp;""</f>
        <v/>
      </c>
      <c r="AM192" s="28" t="str">
        <f>IF(ISBLANK(Bestilling!J212),"Kunden kan ikke utlevere mottakers tlf. nr.","")&amp;""</f>
        <v>Kunden kan ikke utlevere mottakers tlf. nr.</v>
      </c>
      <c r="AN192" s="28"/>
    </row>
    <row r="193" spans="1:40" x14ac:dyDescent="0.25">
      <c r="A193" t="b">
        <f>AND(Bestilling!G213&lt;&gt;"",Bestilling!H213="Norge")</f>
        <v>0</v>
      </c>
      <c r="C193" s="28" t="str">
        <f t="shared" si="57"/>
        <v/>
      </c>
      <c r="D193" s="28" t="str">
        <f t="shared" si="58"/>
        <v/>
      </c>
      <c r="E193" s="28" t="str">
        <f t="shared" si="59"/>
        <v/>
      </c>
      <c r="F193" s="28" t="str">
        <f t="shared" si="60"/>
        <v/>
      </c>
      <c r="G193" s="28" t="str">
        <f t="shared" si="61"/>
        <v/>
      </c>
      <c r="H193" s="28"/>
      <c r="I193" s="28" t="str">
        <f t="shared" si="62"/>
        <v/>
      </c>
      <c r="J193" s="28" t="str">
        <f t="shared" si="63"/>
        <v/>
      </c>
      <c r="K193" s="28" t="str">
        <f t="shared" si="64"/>
        <v/>
      </c>
      <c r="L193" s="28" t="str">
        <f t="shared" si="65"/>
        <v/>
      </c>
      <c r="M193" s="28" t="str">
        <f>SUBSTITUTE(IF(ISBLANK(Bestilling!U213),Bestilling!T213,Bestilling!U213)&amp;"",",",".")</f>
        <v/>
      </c>
      <c r="N193" s="28" t="str">
        <f>IF(ISBLANK(Bestilling!C213),Bestilling!D213,Bestilling!C213)&amp;""</f>
        <v/>
      </c>
      <c r="O193" s="28" t="str">
        <f>Bestilling!D213&amp;""</f>
        <v/>
      </c>
      <c r="P193" s="28" t="str">
        <f>Bestilling!E213&amp;""</f>
        <v/>
      </c>
      <c r="Q193" s="28" t="str">
        <f>TEXT(Bestilling!F213,"0000")&amp;""</f>
        <v>0000</v>
      </c>
      <c r="R193" s="28" t="str">
        <f>Bestilling!G213&amp;""</f>
        <v/>
      </c>
      <c r="S193" s="29" t="str">
        <f>TEXT(Bestilling!I213,"dd.mm.åååå")&amp;""</f>
        <v>00.01.1900</v>
      </c>
      <c r="T193" s="28" t="str">
        <f>IF(NOT(ISBLANK(Bestilling!D213)),"FØR KL 15","")</f>
        <v/>
      </c>
      <c r="U193" s="28" t="str">
        <f>Bestilling!J213&amp;""</f>
        <v/>
      </c>
      <c r="V193" s="28" t="str">
        <f>_xlfn.XLOOKUP(Bestilling!K213,tblProdukter[Produkt],tblProdukter[Varenr],"",0)&amp;""</f>
        <v/>
      </c>
      <c r="W193" s="28" t="str">
        <f t="shared" si="53"/>
        <v/>
      </c>
      <c r="X193" s="28"/>
      <c r="Y193" s="28" t="str">
        <f>SUBSTITUTE(Bestilling!L213&amp;"",",",".")</f>
        <v>0</v>
      </c>
      <c r="Z193" s="28" t="str">
        <f>SUBSTITUTE(TEXT(Bestilling!S213*100,"0,00")&amp;"",",",".")</f>
        <v>0.00</v>
      </c>
      <c r="AA193" s="28" t="str">
        <f>_xlfn.XLOOKUP("Kort",tblTilleggsvarerKort[Tilleggsvare],tblTilleggsvarerKort[Varenr],"",0)&amp;""</f>
        <v>111001</v>
      </c>
      <c r="AB193" s="28">
        <f t="shared" si="56"/>
        <v>1</v>
      </c>
      <c r="AC193" s="28" t="str">
        <f>SUBSTITUTE(_xlfn.XLOOKUP("Kort",tblTilleggsvarerKort[Tilleggsvare],tblTilleggsvarerKort[Pris inkl. MVA],"",0,1)&amp;"",",",".")</f>
        <v>20</v>
      </c>
      <c r="AD193" s="28" t="str">
        <f>_xlfn.XLOOKUP(Bestilling!O213,tblTilleggsvarer[Tilleggsvare],tblTilleggsvarer[Varenr],"",0)&amp;""</f>
        <v/>
      </c>
      <c r="AE193" s="28" t="str">
        <f t="shared" si="54"/>
        <v/>
      </c>
      <c r="AF193" s="28" t="str">
        <f>SUBSTITUTE(Bestilling!P213&amp;"",",",".")&amp;""</f>
        <v/>
      </c>
      <c r="AG193" s="28" t="str">
        <f>_xlfn.XLOOKUP(Bestilling!Q213,tblTilleggsvarer[Tilleggsvare],tblTilleggsvarer[Varenr],"",0)&amp;""</f>
        <v/>
      </c>
      <c r="AH193" s="28" t="str">
        <f t="shared" si="55"/>
        <v/>
      </c>
      <c r="AI193" s="28" t="str">
        <f>SUBSTITUTE(Bestilling!R213&amp;"",",",".")&amp;""</f>
        <v/>
      </c>
      <c r="AJ193" s="28" t="str">
        <f>IF(Bestilling!M213="Ja",1,"")&amp;""</f>
        <v/>
      </c>
      <c r="AK193" s="28"/>
      <c r="AL193" s="28" t="str">
        <f>TRIM(Bestilling!N213&amp;"")&amp;""</f>
        <v/>
      </c>
      <c r="AM193" s="28" t="str">
        <f>IF(ISBLANK(Bestilling!J213),"Kunden kan ikke utlevere mottakers tlf. nr.","")&amp;""</f>
        <v>Kunden kan ikke utlevere mottakers tlf. nr.</v>
      </c>
      <c r="AN193" s="28"/>
    </row>
    <row r="194" spans="1:40" x14ac:dyDescent="0.25">
      <c r="A194" t="b">
        <f>AND(Bestilling!G214&lt;&gt;"",Bestilling!H214="Norge")</f>
        <v>0</v>
      </c>
      <c r="C194" s="28" t="str">
        <f t="shared" ref="C194:C200" si="66">Kundenummer&amp;""</f>
        <v/>
      </c>
      <c r="D194" s="28" t="str">
        <f t="shared" ref="D194:D200" si="67">Firmanavn&amp;""</f>
        <v/>
      </c>
      <c r="E194" s="28" t="str">
        <f t="shared" ref="E194:E200" si="68">Bestiller&amp;""</f>
        <v/>
      </c>
      <c r="F194" s="28" t="str">
        <f t="shared" ref="F194:F200" si="69">FakturaMerking&amp;""</f>
        <v/>
      </c>
      <c r="G194" s="28" t="str">
        <f t="shared" ref="G194:G200" si="70">FakturaAdresse&amp;""</f>
        <v/>
      </c>
      <c r="H194" s="28"/>
      <c r="I194" s="28" t="str">
        <f t="shared" ref="I194:I200" si="71">PostNr&amp;""</f>
        <v/>
      </c>
      <c r="J194" s="28" t="str">
        <f t="shared" ref="J194:J200" si="72">PostSted&amp;""</f>
        <v/>
      </c>
      <c r="K194" s="28" t="str">
        <f t="shared" ref="K194:K200" si="73">Telefon&amp;""</f>
        <v/>
      </c>
      <c r="L194" s="28" t="str">
        <f t="shared" ref="L194:L200" si="74">EPost&amp;""</f>
        <v/>
      </c>
      <c r="M194" s="28" t="str">
        <f>SUBSTITUTE(IF(ISBLANK(Bestilling!U214),Bestilling!T214,Bestilling!U214)&amp;"",",",".")</f>
        <v/>
      </c>
      <c r="N194" s="28" t="str">
        <f>IF(ISBLANK(Bestilling!C214),Bestilling!D214,Bestilling!C214)&amp;""</f>
        <v/>
      </c>
      <c r="O194" s="28" t="str">
        <f>Bestilling!D214&amp;""</f>
        <v/>
      </c>
      <c r="P194" s="28" t="str">
        <f>Bestilling!E214&amp;""</f>
        <v/>
      </c>
      <c r="Q194" s="28" t="str">
        <f>TEXT(Bestilling!F214,"0000")&amp;""</f>
        <v>0000</v>
      </c>
      <c r="R194" s="28" t="str">
        <f>Bestilling!G214&amp;""</f>
        <v/>
      </c>
      <c r="S194" s="29" t="str">
        <f>TEXT(Bestilling!I214,"dd.mm.åååå")&amp;""</f>
        <v>00.01.1900</v>
      </c>
      <c r="T194" s="28" t="str">
        <f>IF(NOT(ISBLANK(Bestilling!D214)),"FØR KL 15","")</f>
        <v/>
      </c>
      <c r="U194" s="28" t="str">
        <f>Bestilling!J214&amp;""</f>
        <v/>
      </c>
      <c r="V194" s="28" t="str">
        <f>_xlfn.XLOOKUP(Bestilling!K214,tblProdukter[Produkt],tblProdukter[Varenr],"",0)&amp;""</f>
        <v/>
      </c>
      <c r="W194" s="28" t="str">
        <f t="shared" si="53"/>
        <v/>
      </c>
      <c r="X194" s="28"/>
      <c r="Y194" s="28" t="str">
        <f>SUBSTITUTE(Bestilling!L214&amp;"",",",".")</f>
        <v>0</v>
      </c>
      <c r="Z194" s="28" t="str">
        <f>SUBSTITUTE(TEXT(Bestilling!S214*100,"0,00")&amp;"",",",".")</f>
        <v>0.00</v>
      </c>
      <c r="AA194" s="28" t="str">
        <f>_xlfn.XLOOKUP("Kort",tblTilleggsvarerKort[Tilleggsvare],tblTilleggsvarerKort[Varenr],"",0)&amp;""</f>
        <v>111001</v>
      </c>
      <c r="AB194" s="28">
        <f t="shared" si="56"/>
        <v>1</v>
      </c>
      <c r="AC194" s="28" t="str">
        <f>SUBSTITUTE(_xlfn.XLOOKUP("Kort",tblTilleggsvarerKort[Tilleggsvare],tblTilleggsvarerKort[Pris inkl. MVA],"",0,1)&amp;"",",",".")</f>
        <v>20</v>
      </c>
      <c r="AD194" s="28" t="str">
        <f>_xlfn.XLOOKUP(Bestilling!O214,tblTilleggsvarer[Tilleggsvare],tblTilleggsvarer[Varenr],"",0)&amp;""</f>
        <v/>
      </c>
      <c r="AE194" s="28" t="str">
        <f t="shared" si="54"/>
        <v/>
      </c>
      <c r="AF194" s="28" t="str">
        <f>SUBSTITUTE(Bestilling!P214&amp;"",",",".")&amp;""</f>
        <v/>
      </c>
      <c r="AG194" s="28" t="str">
        <f>_xlfn.XLOOKUP(Bestilling!Q214,tblTilleggsvarer[Tilleggsvare],tblTilleggsvarer[Varenr],"",0)&amp;""</f>
        <v/>
      </c>
      <c r="AH194" s="28" t="str">
        <f t="shared" si="55"/>
        <v/>
      </c>
      <c r="AI194" s="28" t="str">
        <f>SUBSTITUTE(Bestilling!R214&amp;"",",",".")&amp;""</f>
        <v/>
      </c>
      <c r="AJ194" s="28" t="str">
        <f>IF(Bestilling!M214="Ja",1,"")&amp;""</f>
        <v/>
      </c>
      <c r="AK194" s="28"/>
      <c r="AL194" s="28" t="str">
        <f>TRIM(Bestilling!N214&amp;"")&amp;""</f>
        <v/>
      </c>
      <c r="AM194" s="28" t="str">
        <f>IF(ISBLANK(Bestilling!J214),"Kunden kan ikke utlevere mottakers tlf. nr.","")&amp;""</f>
        <v>Kunden kan ikke utlevere mottakers tlf. nr.</v>
      </c>
      <c r="AN194" s="28"/>
    </row>
    <row r="195" spans="1:40" x14ac:dyDescent="0.25">
      <c r="A195" t="b">
        <f>AND(Bestilling!G215&lt;&gt;"",Bestilling!H215="Norge")</f>
        <v>0</v>
      </c>
      <c r="C195" s="28" t="str">
        <f t="shared" si="66"/>
        <v/>
      </c>
      <c r="D195" s="28" t="str">
        <f t="shared" si="67"/>
        <v/>
      </c>
      <c r="E195" s="28" t="str">
        <f t="shared" si="68"/>
        <v/>
      </c>
      <c r="F195" s="28" t="str">
        <f t="shared" si="69"/>
        <v/>
      </c>
      <c r="G195" s="28" t="str">
        <f t="shared" si="70"/>
        <v/>
      </c>
      <c r="H195" s="28"/>
      <c r="I195" s="28" t="str">
        <f t="shared" si="71"/>
        <v/>
      </c>
      <c r="J195" s="28" t="str">
        <f t="shared" si="72"/>
        <v/>
      </c>
      <c r="K195" s="28" t="str">
        <f t="shared" si="73"/>
        <v/>
      </c>
      <c r="L195" s="28" t="str">
        <f t="shared" si="74"/>
        <v/>
      </c>
      <c r="M195" s="28" t="str">
        <f>SUBSTITUTE(IF(ISBLANK(Bestilling!U215),Bestilling!T215,Bestilling!U215)&amp;"",",",".")</f>
        <v/>
      </c>
      <c r="N195" s="28" t="str">
        <f>IF(ISBLANK(Bestilling!C215),Bestilling!D215,Bestilling!C215)&amp;""</f>
        <v/>
      </c>
      <c r="O195" s="28" t="str">
        <f>Bestilling!D215&amp;""</f>
        <v/>
      </c>
      <c r="P195" s="28" t="str">
        <f>Bestilling!E215&amp;""</f>
        <v/>
      </c>
      <c r="Q195" s="28" t="str">
        <f>TEXT(Bestilling!F215,"0000")&amp;""</f>
        <v>0000</v>
      </c>
      <c r="R195" s="28" t="str">
        <f>Bestilling!G215&amp;""</f>
        <v/>
      </c>
      <c r="S195" s="29" t="str">
        <f>TEXT(Bestilling!I215,"dd.mm.åååå")&amp;""</f>
        <v>00.01.1900</v>
      </c>
      <c r="T195" s="28" t="str">
        <f>IF(NOT(ISBLANK(Bestilling!D215)),"FØR KL 15","")</f>
        <v/>
      </c>
      <c r="U195" s="28" t="str">
        <f>Bestilling!J215&amp;""</f>
        <v/>
      </c>
      <c r="V195" s="28" t="str">
        <f>_xlfn.XLOOKUP(Bestilling!K215,tblProdukter[Produkt],tblProdukter[Varenr],"",0)&amp;""</f>
        <v/>
      </c>
      <c r="W195" s="28" t="str">
        <f t="shared" ref="W195:W200" si="75">IF(V195&lt;&gt;"",1,"")</f>
        <v/>
      </c>
      <c r="X195" s="28"/>
      <c r="Y195" s="28" t="str">
        <f>SUBSTITUTE(Bestilling!L215&amp;"",",",".")</f>
        <v>0</v>
      </c>
      <c r="Z195" s="28" t="str">
        <f>SUBSTITUTE(TEXT(Bestilling!S215*100,"0,00")&amp;"",",",".")</f>
        <v>0.00</v>
      </c>
      <c r="AA195" s="28" t="str">
        <f>_xlfn.XLOOKUP("Kort",tblTilleggsvarerKort[Tilleggsvare],tblTilleggsvarerKort[Varenr],"",0)&amp;""</f>
        <v>111001</v>
      </c>
      <c r="AB195" s="28">
        <f t="shared" si="56"/>
        <v>1</v>
      </c>
      <c r="AC195" s="28" t="str">
        <f>SUBSTITUTE(_xlfn.XLOOKUP("Kort",tblTilleggsvarerKort[Tilleggsvare],tblTilleggsvarerKort[Pris inkl. MVA],"",0,1)&amp;"",",",".")</f>
        <v>20</v>
      </c>
      <c r="AD195" s="28" t="str">
        <f>_xlfn.XLOOKUP(Bestilling!O215,tblTilleggsvarer[Tilleggsvare],tblTilleggsvarer[Varenr],"",0)&amp;""</f>
        <v/>
      </c>
      <c r="AE195" s="28" t="str">
        <f t="shared" ref="AE195:AE200" si="76">IF(AD195&lt;&gt;"",1,"")&amp;""</f>
        <v/>
      </c>
      <c r="AF195" s="28" t="str">
        <f>SUBSTITUTE(Bestilling!P215&amp;"",",",".")&amp;""</f>
        <v/>
      </c>
      <c r="AG195" s="28" t="str">
        <f>_xlfn.XLOOKUP(Bestilling!Q215,tblTilleggsvarer[Tilleggsvare],tblTilleggsvarer[Varenr],"",0)&amp;""</f>
        <v/>
      </c>
      <c r="AH195" s="28" t="str">
        <f t="shared" ref="AH195:AH200" si="77">IF(AG195&lt;&gt;"",1,"")&amp;""</f>
        <v/>
      </c>
      <c r="AI195" s="28" t="str">
        <f>SUBSTITUTE(Bestilling!R215&amp;"",",",".")&amp;""</f>
        <v/>
      </c>
      <c r="AJ195" s="28" t="str">
        <f>IF(Bestilling!M215="Ja",1,"")&amp;""</f>
        <v/>
      </c>
      <c r="AK195" s="28"/>
      <c r="AL195" s="28" t="str">
        <f>TRIM(Bestilling!N215&amp;"")&amp;""</f>
        <v/>
      </c>
      <c r="AM195" s="28" t="str">
        <f>IF(ISBLANK(Bestilling!J215),"Kunden kan ikke utlevere mottakers tlf. nr.","")&amp;""</f>
        <v>Kunden kan ikke utlevere mottakers tlf. nr.</v>
      </c>
      <c r="AN195" s="28"/>
    </row>
    <row r="196" spans="1:40" x14ac:dyDescent="0.25">
      <c r="A196" t="b">
        <f>AND(Bestilling!G216&lt;&gt;"",Bestilling!H216="Norge")</f>
        <v>0</v>
      </c>
      <c r="C196" s="28" t="str">
        <f t="shared" si="66"/>
        <v/>
      </c>
      <c r="D196" s="28" t="str">
        <f t="shared" si="67"/>
        <v/>
      </c>
      <c r="E196" s="28" t="str">
        <f t="shared" si="68"/>
        <v/>
      </c>
      <c r="F196" s="28" t="str">
        <f t="shared" si="69"/>
        <v/>
      </c>
      <c r="G196" s="28" t="str">
        <f t="shared" si="70"/>
        <v/>
      </c>
      <c r="H196" s="28"/>
      <c r="I196" s="28" t="str">
        <f t="shared" si="71"/>
        <v/>
      </c>
      <c r="J196" s="28" t="str">
        <f t="shared" si="72"/>
        <v/>
      </c>
      <c r="K196" s="28" t="str">
        <f t="shared" si="73"/>
        <v/>
      </c>
      <c r="L196" s="28" t="str">
        <f t="shared" si="74"/>
        <v/>
      </c>
      <c r="M196" s="28" t="str">
        <f>SUBSTITUTE(IF(ISBLANK(Bestilling!U216),Bestilling!T216,Bestilling!U216)&amp;"",",",".")</f>
        <v/>
      </c>
      <c r="N196" s="28" t="str">
        <f>IF(ISBLANK(Bestilling!C216),Bestilling!D216,Bestilling!C216)&amp;""</f>
        <v/>
      </c>
      <c r="O196" s="28" t="str">
        <f>Bestilling!D216&amp;""</f>
        <v/>
      </c>
      <c r="P196" s="28" t="str">
        <f>Bestilling!E216&amp;""</f>
        <v/>
      </c>
      <c r="Q196" s="28" t="str">
        <f>TEXT(Bestilling!F216,"0000")&amp;""</f>
        <v>0000</v>
      </c>
      <c r="R196" s="28" t="str">
        <f>Bestilling!G216&amp;""</f>
        <v/>
      </c>
      <c r="S196" s="29" t="str">
        <f>TEXT(Bestilling!I216,"dd.mm.åååå")&amp;""</f>
        <v>00.01.1900</v>
      </c>
      <c r="T196" s="28" t="str">
        <f>IF(NOT(ISBLANK(Bestilling!D216)),"FØR KL 15","")</f>
        <v/>
      </c>
      <c r="U196" s="28" t="str">
        <f>Bestilling!J216&amp;""</f>
        <v/>
      </c>
      <c r="V196" s="28" t="str">
        <f>_xlfn.XLOOKUP(Bestilling!K216,tblProdukter[Produkt],tblProdukter[Varenr],"",0)&amp;""</f>
        <v/>
      </c>
      <c r="W196" s="28" t="str">
        <f t="shared" si="75"/>
        <v/>
      </c>
      <c r="X196" s="28"/>
      <c r="Y196" s="28" t="str">
        <f>SUBSTITUTE(Bestilling!L216&amp;"",",",".")</f>
        <v>0</v>
      </c>
      <c r="Z196" s="28" t="str">
        <f>SUBSTITUTE(TEXT(Bestilling!S216*100,"0,00")&amp;"",",",".")</f>
        <v>0.00</v>
      </c>
      <c r="AA196" s="28" t="str">
        <f>_xlfn.XLOOKUP("Kort",tblTilleggsvarerKort[Tilleggsvare],tblTilleggsvarerKort[Varenr],"",0)&amp;""</f>
        <v>111001</v>
      </c>
      <c r="AB196" s="28">
        <f t="shared" si="56"/>
        <v>1</v>
      </c>
      <c r="AC196" s="28" t="str">
        <f>SUBSTITUTE(_xlfn.XLOOKUP("Kort",tblTilleggsvarerKort[Tilleggsvare],tblTilleggsvarerKort[Pris inkl. MVA],"",0,1)&amp;"",",",".")</f>
        <v>20</v>
      </c>
      <c r="AD196" s="28" t="str">
        <f>_xlfn.XLOOKUP(Bestilling!O216,tblTilleggsvarer[Tilleggsvare],tblTilleggsvarer[Varenr],"",0)&amp;""</f>
        <v/>
      </c>
      <c r="AE196" s="28" t="str">
        <f t="shared" si="76"/>
        <v/>
      </c>
      <c r="AF196" s="28" t="str">
        <f>SUBSTITUTE(Bestilling!P216&amp;"",",",".")&amp;""</f>
        <v/>
      </c>
      <c r="AG196" s="28" t="str">
        <f>_xlfn.XLOOKUP(Bestilling!Q216,tblTilleggsvarer[Tilleggsvare],tblTilleggsvarer[Varenr],"",0)&amp;""</f>
        <v/>
      </c>
      <c r="AH196" s="28" t="str">
        <f t="shared" si="77"/>
        <v/>
      </c>
      <c r="AI196" s="28" t="str">
        <f>SUBSTITUTE(Bestilling!R216&amp;"",",",".")&amp;""</f>
        <v/>
      </c>
      <c r="AJ196" s="28" t="str">
        <f>IF(Bestilling!M216="Ja",1,"")&amp;""</f>
        <v/>
      </c>
      <c r="AK196" s="28"/>
      <c r="AL196" s="28" t="str">
        <f>TRIM(Bestilling!N216&amp;"")&amp;""</f>
        <v/>
      </c>
      <c r="AM196" s="28" t="str">
        <f>IF(ISBLANK(Bestilling!J216),"Kunden kan ikke utlevere mottakers tlf. nr.","")&amp;""</f>
        <v>Kunden kan ikke utlevere mottakers tlf. nr.</v>
      </c>
      <c r="AN196" s="28"/>
    </row>
    <row r="197" spans="1:40" x14ac:dyDescent="0.25">
      <c r="A197" t="b">
        <f>AND(Bestilling!G217&lt;&gt;"",Bestilling!H217="Norge")</f>
        <v>0</v>
      </c>
      <c r="C197" s="28" t="str">
        <f t="shared" si="66"/>
        <v/>
      </c>
      <c r="D197" s="28" t="str">
        <f t="shared" si="67"/>
        <v/>
      </c>
      <c r="E197" s="28" t="str">
        <f t="shared" si="68"/>
        <v/>
      </c>
      <c r="F197" s="28" t="str">
        <f t="shared" si="69"/>
        <v/>
      </c>
      <c r="G197" s="28" t="str">
        <f t="shared" si="70"/>
        <v/>
      </c>
      <c r="H197" s="28"/>
      <c r="I197" s="28" t="str">
        <f t="shared" si="71"/>
        <v/>
      </c>
      <c r="J197" s="28" t="str">
        <f t="shared" si="72"/>
        <v/>
      </c>
      <c r="K197" s="28" t="str">
        <f t="shared" si="73"/>
        <v/>
      </c>
      <c r="L197" s="28" t="str">
        <f t="shared" si="74"/>
        <v/>
      </c>
      <c r="M197" s="28" t="str">
        <f>SUBSTITUTE(IF(ISBLANK(Bestilling!U217),Bestilling!T217,Bestilling!U217)&amp;"",",",".")</f>
        <v/>
      </c>
      <c r="N197" s="28" t="str">
        <f>IF(ISBLANK(Bestilling!C217),Bestilling!D217,Bestilling!C217)&amp;""</f>
        <v/>
      </c>
      <c r="O197" s="28" t="str">
        <f>Bestilling!D217&amp;""</f>
        <v/>
      </c>
      <c r="P197" s="28" t="str">
        <f>Bestilling!E217&amp;""</f>
        <v/>
      </c>
      <c r="Q197" s="28" t="str">
        <f>TEXT(Bestilling!F217,"0000")&amp;""</f>
        <v>0000</v>
      </c>
      <c r="R197" s="28" t="str">
        <f>Bestilling!G217&amp;""</f>
        <v/>
      </c>
      <c r="S197" s="29" t="str">
        <f>TEXT(Bestilling!I217,"dd.mm.åååå")&amp;""</f>
        <v>00.01.1900</v>
      </c>
      <c r="T197" s="28" t="str">
        <f>IF(NOT(ISBLANK(Bestilling!D217)),"FØR KL 15","")</f>
        <v/>
      </c>
      <c r="U197" s="28" t="str">
        <f>Bestilling!J217&amp;""</f>
        <v/>
      </c>
      <c r="V197" s="28" t="str">
        <f>_xlfn.XLOOKUP(Bestilling!K217,tblProdukter[Produkt],tblProdukter[Varenr],"",0)&amp;""</f>
        <v/>
      </c>
      <c r="W197" s="28" t="str">
        <f t="shared" si="75"/>
        <v/>
      </c>
      <c r="X197" s="28"/>
      <c r="Y197" s="28" t="str">
        <f>SUBSTITUTE(Bestilling!L217&amp;"",",",".")</f>
        <v>0</v>
      </c>
      <c r="Z197" s="28" t="str">
        <f>SUBSTITUTE(TEXT(Bestilling!S217*100,"0,00")&amp;"",",",".")</f>
        <v>0.00</v>
      </c>
      <c r="AA197" s="28" t="str">
        <f>_xlfn.XLOOKUP("Kort",tblTilleggsvarerKort[Tilleggsvare],tblTilleggsvarerKort[Varenr],"",0)&amp;""</f>
        <v>111001</v>
      </c>
      <c r="AB197" s="28">
        <f t="shared" si="56"/>
        <v>1</v>
      </c>
      <c r="AC197" s="28" t="str">
        <f>SUBSTITUTE(_xlfn.XLOOKUP("Kort",tblTilleggsvarerKort[Tilleggsvare],tblTilleggsvarerKort[Pris inkl. MVA],"",0,1)&amp;"",",",".")</f>
        <v>20</v>
      </c>
      <c r="AD197" s="28" t="str">
        <f>_xlfn.XLOOKUP(Bestilling!O217,tblTilleggsvarer[Tilleggsvare],tblTilleggsvarer[Varenr],"",0)&amp;""</f>
        <v/>
      </c>
      <c r="AE197" s="28" t="str">
        <f t="shared" si="76"/>
        <v/>
      </c>
      <c r="AF197" s="28" t="str">
        <f>SUBSTITUTE(Bestilling!P217&amp;"",",",".")&amp;""</f>
        <v/>
      </c>
      <c r="AG197" s="28" t="str">
        <f>_xlfn.XLOOKUP(Bestilling!Q217,tblTilleggsvarer[Tilleggsvare],tblTilleggsvarer[Varenr],"",0)&amp;""</f>
        <v/>
      </c>
      <c r="AH197" s="28" t="str">
        <f t="shared" si="77"/>
        <v/>
      </c>
      <c r="AI197" s="28" t="str">
        <f>SUBSTITUTE(Bestilling!R217&amp;"",",",".")&amp;""</f>
        <v/>
      </c>
      <c r="AJ197" s="28" t="str">
        <f>IF(Bestilling!M217="Ja",1,"")&amp;""</f>
        <v/>
      </c>
      <c r="AK197" s="28"/>
      <c r="AL197" s="28" t="str">
        <f>TRIM(Bestilling!N217&amp;"")&amp;""</f>
        <v/>
      </c>
      <c r="AM197" s="28" t="str">
        <f>IF(ISBLANK(Bestilling!J217),"Kunden kan ikke utlevere mottakers tlf. nr.","")&amp;""</f>
        <v>Kunden kan ikke utlevere mottakers tlf. nr.</v>
      </c>
      <c r="AN197" s="28"/>
    </row>
    <row r="198" spans="1:40" x14ac:dyDescent="0.25">
      <c r="A198" t="b">
        <f>AND(Bestilling!G218&lt;&gt;"",Bestilling!H218="Norge")</f>
        <v>0</v>
      </c>
      <c r="C198" s="28" t="str">
        <f t="shared" si="66"/>
        <v/>
      </c>
      <c r="D198" s="28" t="str">
        <f t="shared" si="67"/>
        <v/>
      </c>
      <c r="E198" s="28" t="str">
        <f t="shared" si="68"/>
        <v/>
      </c>
      <c r="F198" s="28" t="str">
        <f t="shared" si="69"/>
        <v/>
      </c>
      <c r="G198" s="28" t="str">
        <f t="shared" si="70"/>
        <v/>
      </c>
      <c r="H198" s="28"/>
      <c r="I198" s="28" t="str">
        <f t="shared" si="71"/>
        <v/>
      </c>
      <c r="J198" s="28" t="str">
        <f t="shared" si="72"/>
        <v/>
      </c>
      <c r="K198" s="28" t="str">
        <f t="shared" si="73"/>
        <v/>
      </c>
      <c r="L198" s="28" t="str">
        <f t="shared" si="74"/>
        <v/>
      </c>
      <c r="M198" s="28" t="str">
        <f>SUBSTITUTE(IF(ISBLANK(Bestilling!U218),Bestilling!T218,Bestilling!U218)&amp;"",",",".")</f>
        <v/>
      </c>
      <c r="N198" s="28" t="str">
        <f>IF(ISBLANK(Bestilling!C218),Bestilling!D218,Bestilling!C218)&amp;""</f>
        <v/>
      </c>
      <c r="O198" s="28" t="str">
        <f>Bestilling!D218&amp;""</f>
        <v/>
      </c>
      <c r="P198" s="28" t="str">
        <f>Bestilling!E218&amp;""</f>
        <v/>
      </c>
      <c r="Q198" s="28" t="str">
        <f>TEXT(Bestilling!F218,"0000")&amp;""</f>
        <v>0000</v>
      </c>
      <c r="R198" s="28" t="str">
        <f>Bestilling!G218&amp;""</f>
        <v/>
      </c>
      <c r="S198" s="29" t="str">
        <f>TEXT(Bestilling!I218,"dd.mm.åååå")&amp;""</f>
        <v>00.01.1900</v>
      </c>
      <c r="T198" s="28" t="str">
        <f>IF(NOT(ISBLANK(Bestilling!D218)),"FØR KL 15","")</f>
        <v/>
      </c>
      <c r="U198" s="28" t="str">
        <f>Bestilling!J218&amp;""</f>
        <v/>
      </c>
      <c r="V198" s="28" t="str">
        <f>_xlfn.XLOOKUP(Bestilling!K218,tblProdukter[Produkt],tblProdukter[Varenr],"",0)&amp;""</f>
        <v/>
      </c>
      <c r="W198" s="28" t="str">
        <f t="shared" si="75"/>
        <v/>
      </c>
      <c r="X198" s="28"/>
      <c r="Y198" s="28" t="str">
        <f>SUBSTITUTE(Bestilling!L218&amp;"",",",".")</f>
        <v>0</v>
      </c>
      <c r="Z198" s="28" t="str">
        <f>SUBSTITUTE(TEXT(Bestilling!S218*100,"0,00")&amp;"",",",".")</f>
        <v>0.00</v>
      </c>
      <c r="AA198" s="28" t="str">
        <f>_xlfn.XLOOKUP("Kort",tblTilleggsvarerKort[Tilleggsvare],tblTilleggsvarerKort[Varenr],"",0)&amp;""</f>
        <v>111001</v>
      </c>
      <c r="AB198" s="28">
        <f t="shared" ref="AB198:AB200" si="78">IF(AA198&lt;&gt;"",1,"")</f>
        <v>1</v>
      </c>
      <c r="AC198" s="28" t="str">
        <f>SUBSTITUTE(_xlfn.XLOOKUP("Kort",tblTilleggsvarerKort[Tilleggsvare],tblTilleggsvarerKort[Pris inkl. MVA],"",0,1)&amp;"",",",".")</f>
        <v>20</v>
      </c>
      <c r="AD198" s="28" t="str">
        <f>_xlfn.XLOOKUP(Bestilling!O218,tblTilleggsvarer[Tilleggsvare],tblTilleggsvarer[Varenr],"",0)&amp;""</f>
        <v/>
      </c>
      <c r="AE198" s="28" t="str">
        <f t="shared" si="76"/>
        <v/>
      </c>
      <c r="AF198" s="28" t="str">
        <f>SUBSTITUTE(Bestilling!P218&amp;"",",",".")&amp;""</f>
        <v/>
      </c>
      <c r="AG198" s="28" t="str">
        <f>_xlfn.XLOOKUP(Bestilling!Q218,tblTilleggsvarer[Tilleggsvare],tblTilleggsvarer[Varenr],"",0)&amp;""</f>
        <v/>
      </c>
      <c r="AH198" s="28" t="str">
        <f t="shared" si="77"/>
        <v/>
      </c>
      <c r="AI198" s="28" t="str">
        <f>SUBSTITUTE(Bestilling!R218&amp;"",",",".")&amp;""</f>
        <v/>
      </c>
      <c r="AJ198" s="28" t="str">
        <f>IF(Bestilling!M218="Ja",1,"")&amp;""</f>
        <v/>
      </c>
      <c r="AK198" s="28"/>
      <c r="AL198" s="28" t="str">
        <f>TRIM(Bestilling!N218&amp;"")&amp;""</f>
        <v/>
      </c>
      <c r="AM198" s="28" t="str">
        <f>IF(ISBLANK(Bestilling!J218),"Kunden kan ikke utlevere mottakers tlf. nr.","")&amp;""</f>
        <v>Kunden kan ikke utlevere mottakers tlf. nr.</v>
      </c>
      <c r="AN198" s="28"/>
    </row>
    <row r="199" spans="1:40" x14ac:dyDescent="0.25">
      <c r="A199" t="b">
        <f>AND(Bestilling!G219&lt;&gt;"",Bestilling!H219="Norge")</f>
        <v>0</v>
      </c>
      <c r="C199" s="28" t="str">
        <f t="shared" si="66"/>
        <v/>
      </c>
      <c r="D199" s="28" t="str">
        <f t="shared" si="67"/>
        <v/>
      </c>
      <c r="E199" s="28" t="str">
        <f t="shared" si="68"/>
        <v/>
      </c>
      <c r="F199" s="28" t="str">
        <f t="shared" si="69"/>
        <v/>
      </c>
      <c r="G199" s="28" t="str">
        <f t="shared" si="70"/>
        <v/>
      </c>
      <c r="H199" s="28"/>
      <c r="I199" s="28" t="str">
        <f t="shared" si="71"/>
        <v/>
      </c>
      <c r="J199" s="28" t="str">
        <f t="shared" si="72"/>
        <v/>
      </c>
      <c r="K199" s="28" t="str">
        <f t="shared" si="73"/>
        <v/>
      </c>
      <c r="L199" s="28" t="str">
        <f t="shared" si="74"/>
        <v/>
      </c>
      <c r="M199" s="28" t="str">
        <f>SUBSTITUTE(IF(ISBLANK(Bestilling!U219),Bestilling!T219,Bestilling!U219)&amp;"",",",".")</f>
        <v/>
      </c>
      <c r="N199" s="28" t="str">
        <f>IF(ISBLANK(Bestilling!C219),Bestilling!D219,Bestilling!C219)&amp;""</f>
        <v/>
      </c>
      <c r="O199" s="28" t="str">
        <f>Bestilling!D219&amp;""</f>
        <v/>
      </c>
      <c r="P199" s="28" t="str">
        <f>Bestilling!E219&amp;""</f>
        <v/>
      </c>
      <c r="Q199" s="28" t="str">
        <f>TEXT(Bestilling!F219,"0000")&amp;""</f>
        <v>0000</v>
      </c>
      <c r="R199" s="28" t="str">
        <f>Bestilling!G219&amp;""</f>
        <v/>
      </c>
      <c r="S199" s="29" t="str">
        <f>TEXT(Bestilling!I219,"dd.mm.åååå")&amp;""</f>
        <v>00.01.1900</v>
      </c>
      <c r="T199" s="28" t="str">
        <f>IF(NOT(ISBLANK(Bestilling!D219)),"FØR KL 15","")</f>
        <v/>
      </c>
      <c r="U199" s="28" t="str">
        <f>Bestilling!J219&amp;""</f>
        <v/>
      </c>
      <c r="V199" s="28" t="str">
        <f>_xlfn.XLOOKUP(Bestilling!K219,tblProdukter[Produkt],tblProdukter[Varenr],"",0)&amp;""</f>
        <v/>
      </c>
      <c r="W199" s="28" t="str">
        <f t="shared" si="75"/>
        <v/>
      </c>
      <c r="X199" s="28"/>
      <c r="Y199" s="28" t="str">
        <f>SUBSTITUTE(Bestilling!L219&amp;"",",",".")</f>
        <v>0</v>
      </c>
      <c r="Z199" s="28" t="str">
        <f>SUBSTITUTE(TEXT(Bestilling!S219*100,"0,00")&amp;"",",",".")</f>
        <v>0.00</v>
      </c>
      <c r="AA199" s="28" t="str">
        <f>_xlfn.XLOOKUP("Kort",tblTilleggsvarerKort[Tilleggsvare],tblTilleggsvarerKort[Varenr],"",0)&amp;""</f>
        <v>111001</v>
      </c>
      <c r="AB199" s="28">
        <f t="shared" si="78"/>
        <v>1</v>
      </c>
      <c r="AC199" s="28" t="str">
        <f>SUBSTITUTE(_xlfn.XLOOKUP("Kort",tblTilleggsvarerKort[Tilleggsvare],tblTilleggsvarerKort[Pris inkl. MVA],"",0,1)&amp;"",",",".")</f>
        <v>20</v>
      </c>
      <c r="AD199" s="28" t="str">
        <f>_xlfn.XLOOKUP(Bestilling!O219,tblTilleggsvarer[Tilleggsvare],tblTilleggsvarer[Varenr],"",0)&amp;""</f>
        <v/>
      </c>
      <c r="AE199" s="28" t="str">
        <f t="shared" si="76"/>
        <v/>
      </c>
      <c r="AF199" s="28" t="str">
        <f>SUBSTITUTE(Bestilling!P219&amp;"",",",".")&amp;""</f>
        <v/>
      </c>
      <c r="AG199" s="28" t="str">
        <f>_xlfn.XLOOKUP(Bestilling!Q219,tblTilleggsvarer[Tilleggsvare],tblTilleggsvarer[Varenr],"",0)&amp;""</f>
        <v/>
      </c>
      <c r="AH199" s="28" t="str">
        <f t="shared" si="77"/>
        <v/>
      </c>
      <c r="AI199" s="28" t="str">
        <f>SUBSTITUTE(Bestilling!R219&amp;"",",",".")&amp;""</f>
        <v/>
      </c>
      <c r="AJ199" s="28" t="str">
        <f>IF(Bestilling!M219="Ja",1,"")&amp;""</f>
        <v/>
      </c>
      <c r="AK199" s="28"/>
      <c r="AL199" s="28" t="str">
        <f>TRIM(Bestilling!N219&amp;"")&amp;""</f>
        <v/>
      </c>
      <c r="AM199" s="28" t="str">
        <f>IF(ISBLANK(Bestilling!J219),"Kunden kan ikke utlevere mottakers tlf. nr.","")&amp;""</f>
        <v>Kunden kan ikke utlevere mottakers tlf. nr.</v>
      </c>
      <c r="AN199" s="28"/>
    </row>
    <row r="200" spans="1:40" x14ac:dyDescent="0.25">
      <c r="A200" t="b">
        <f>AND(Bestilling!G220&lt;&gt;"",Bestilling!H220="Norge")</f>
        <v>0</v>
      </c>
      <c r="C200" s="28" t="str">
        <f t="shared" si="66"/>
        <v/>
      </c>
      <c r="D200" s="28" t="str">
        <f t="shared" si="67"/>
        <v/>
      </c>
      <c r="E200" s="28" t="str">
        <f t="shared" si="68"/>
        <v/>
      </c>
      <c r="F200" s="28" t="str">
        <f t="shared" si="69"/>
        <v/>
      </c>
      <c r="G200" s="28" t="str">
        <f t="shared" si="70"/>
        <v/>
      </c>
      <c r="H200" s="28"/>
      <c r="I200" s="28" t="str">
        <f t="shared" si="71"/>
        <v/>
      </c>
      <c r="J200" s="28" t="str">
        <f t="shared" si="72"/>
        <v/>
      </c>
      <c r="K200" s="28" t="str">
        <f t="shared" si="73"/>
        <v/>
      </c>
      <c r="L200" s="28" t="str">
        <f t="shared" si="74"/>
        <v/>
      </c>
      <c r="M200" s="28" t="str">
        <f>SUBSTITUTE(IF(ISBLANK(Bestilling!U220),Bestilling!T220,Bestilling!U220)&amp;"",",",".")</f>
        <v/>
      </c>
      <c r="N200" s="28" t="str">
        <f>IF(ISBLANK(Bestilling!C220),Bestilling!D220,Bestilling!C220)&amp;""</f>
        <v/>
      </c>
      <c r="O200" s="28" t="str">
        <f>Bestilling!D220&amp;""</f>
        <v/>
      </c>
      <c r="P200" s="28" t="str">
        <f>Bestilling!E220&amp;""</f>
        <v/>
      </c>
      <c r="Q200" s="28" t="str">
        <f>TEXT(Bestilling!F220,"0000")&amp;""</f>
        <v>0000</v>
      </c>
      <c r="R200" s="28" t="str">
        <f>Bestilling!G220&amp;""</f>
        <v/>
      </c>
      <c r="S200" s="29" t="str">
        <f>TEXT(Bestilling!I220,"dd.mm.åååå")&amp;""</f>
        <v>00.01.1900</v>
      </c>
      <c r="T200" s="28" t="str">
        <f>IF(NOT(ISBLANK(Bestilling!D220)),"FØR KL 15","")</f>
        <v/>
      </c>
      <c r="U200" s="28" t="str">
        <f>Bestilling!J220&amp;""</f>
        <v/>
      </c>
      <c r="V200" s="28" t="str">
        <f>_xlfn.XLOOKUP(Bestilling!K220,tblProdukter[Produkt],tblProdukter[Varenr],"",0)&amp;""</f>
        <v/>
      </c>
      <c r="W200" s="28" t="str">
        <f t="shared" si="75"/>
        <v/>
      </c>
      <c r="X200" s="28"/>
      <c r="Y200" s="28" t="str">
        <f>SUBSTITUTE(Bestilling!L220&amp;"",",",".")</f>
        <v>0</v>
      </c>
      <c r="Z200" s="28" t="str">
        <f>SUBSTITUTE(TEXT(Bestilling!S220*100,"0,00")&amp;"",",",".")</f>
        <v>0.00</v>
      </c>
      <c r="AA200" s="28" t="str">
        <f>_xlfn.XLOOKUP("Kort",tblTilleggsvarerKort[Tilleggsvare],tblTilleggsvarerKort[Varenr],"",0)&amp;""</f>
        <v>111001</v>
      </c>
      <c r="AB200" s="28">
        <f t="shared" si="78"/>
        <v>1</v>
      </c>
      <c r="AC200" s="28" t="str">
        <f>SUBSTITUTE(_xlfn.XLOOKUP("Kort",tblTilleggsvarerKort[Tilleggsvare],tblTilleggsvarerKort[Pris inkl. MVA],"",0,1)&amp;"",",",".")</f>
        <v>20</v>
      </c>
      <c r="AD200" s="28" t="str">
        <f>_xlfn.XLOOKUP(Bestilling!O220,tblTilleggsvarer[Tilleggsvare],tblTilleggsvarer[Varenr],"",0)&amp;""</f>
        <v/>
      </c>
      <c r="AE200" s="28" t="str">
        <f t="shared" si="76"/>
        <v/>
      </c>
      <c r="AF200" s="28" t="str">
        <f>SUBSTITUTE(Bestilling!P220&amp;"",",",".")&amp;""</f>
        <v/>
      </c>
      <c r="AG200" s="28" t="str">
        <f>_xlfn.XLOOKUP(Bestilling!Q220,tblTilleggsvarer[Tilleggsvare],tblTilleggsvarer[Varenr],"",0)&amp;""</f>
        <v/>
      </c>
      <c r="AH200" s="28" t="str">
        <f t="shared" si="77"/>
        <v/>
      </c>
      <c r="AI200" s="28" t="str">
        <f>SUBSTITUTE(Bestilling!R220&amp;"",",",".")&amp;""</f>
        <v/>
      </c>
      <c r="AJ200" s="28" t="str">
        <f>IF(Bestilling!M220="Ja",1,"")&amp;""</f>
        <v/>
      </c>
      <c r="AK200" s="28"/>
      <c r="AL200" s="28" t="str">
        <f>TRIM(Bestilling!N220&amp;"")&amp;""</f>
        <v/>
      </c>
      <c r="AM200" s="28" t="str">
        <f>IF(ISBLANK(Bestilling!J220),"Kunden kan ikke utlevere mottakers tlf. nr.","")&amp;""</f>
        <v>Kunden kan ikke utlevere mottakers tlf. nr.</v>
      </c>
      <c r="AN200" s="2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F8CBD-F518-44FA-BB42-240212CB8DC6}">
  <sheetPr codeName="Ark2"/>
  <dimension ref="A1:AL2"/>
  <sheetViews>
    <sheetView workbookViewId="0">
      <selection activeCell="J19" sqref="J19"/>
    </sheetView>
  </sheetViews>
  <sheetFormatPr baseColWidth="10" defaultRowHeight="13.5" x14ac:dyDescent="0.25"/>
  <sheetData>
    <row r="1" spans="1:38" x14ac:dyDescent="0.25">
      <c r="A1" s="28" t="s">
        <v>41</v>
      </c>
      <c r="B1" s="28" t="s">
        <v>42</v>
      </c>
      <c r="C1" s="28" t="s">
        <v>43</v>
      </c>
      <c r="D1" s="28" t="s">
        <v>44</v>
      </c>
      <c r="E1" s="28" t="s">
        <v>45</v>
      </c>
      <c r="F1" s="28" t="s">
        <v>46</v>
      </c>
      <c r="G1" s="28" t="s">
        <v>47</v>
      </c>
      <c r="H1" s="28" t="s">
        <v>1</v>
      </c>
      <c r="I1" s="28" t="s">
        <v>48</v>
      </c>
      <c r="J1" s="28" t="s">
        <v>49</v>
      </c>
      <c r="K1" s="28" t="s">
        <v>50</v>
      </c>
      <c r="L1" s="28" t="s">
        <v>51</v>
      </c>
      <c r="M1" s="28" t="s">
        <v>52</v>
      </c>
      <c r="N1" s="28" t="s">
        <v>53</v>
      </c>
      <c r="O1" s="28" t="s">
        <v>0</v>
      </c>
      <c r="P1" s="28" t="s">
        <v>54</v>
      </c>
      <c r="Q1" s="28" t="s">
        <v>55</v>
      </c>
      <c r="R1" s="28" t="s">
        <v>56</v>
      </c>
      <c r="S1" s="28" t="s">
        <v>57</v>
      </c>
      <c r="T1" s="28" t="s">
        <v>58</v>
      </c>
      <c r="U1" s="28" t="s">
        <v>59</v>
      </c>
      <c r="V1" s="28" t="s">
        <v>60</v>
      </c>
      <c r="W1" s="28" t="s">
        <v>61</v>
      </c>
      <c r="X1" s="28" t="s">
        <v>62</v>
      </c>
      <c r="Y1" s="28" t="s">
        <v>63</v>
      </c>
      <c r="Z1" s="28" t="s">
        <v>59</v>
      </c>
      <c r="AA1" s="28" t="s">
        <v>64</v>
      </c>
      <c r="AB1" s="28" t="s">
        <v>65</v>
      </c>
      <c r="AC1" s="28" t="s">
        <v>59</v>
      </c>
      <c r="AD1" s="28" t="s">
        <v>66</v>
      </c>
      <c r="AE1" s="28" t="s">
        <v>67</v>
      </c>
      <c r="AF1" s="28" t="s">
        <v>59</v>
      </c>
      <c r="AG1" s="28" t="s">
        <v>68</v>
      </c>
      <c r="AH1" s="28" t="s">
        <v>69</v>
      </c>
      <c r="AI1" s="28" t="s">
        <v>70</v>
      </c>
      <c r="AJ1" s="28" t="s">
        <v>71</v>
      </c>
      <c r="AK1" s="28" t="s">
        <v>72</v>
      </c>
      <c r="AL1" s="28" t="s">
        <v>73</v>
      </c>
    </row>
    <row r="2" spans="1:38" x14ac:dyDescent="0.25">
      <c r="A2" t="str" cm="1">
        <f t="array" ref="A2">IFERROR(_xlfn.TAKE(_xlfn._xlws.FILTER(rngCSVManualAll &amp; "", rngCSVFilter), 60), "")</f>
        <v/>
      </c>
    </row>
  </sheetData>
  <sheetProtection selectLockedCells="1" selectUn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2CCE3-B2A3-4E04-96F4-2D12FE24DF3D}">
  <sheetPr codeName="Ark3"/>
  <dimension ref="A1:AL2"/>
  <sheetViews>
    <sheetView workbookViewId="0"/>
  </sheetViews>
  <sheetFormatPr baseColWidth="10" defaultRowHeight="13.5" x14ac:dyDescent="0.25"/>
  <sheetData>
    <row r="1" spans="1:38" x14ac:dyDescent="0.25">
      <c r="A1" s="28" t="s">
        <v>41</v>
      </c>
      <c r="B1" s="28" t="s">
        <v>42</v>
      </c>
      <c r="C1" s="28" t="s">
        <v>43</v>
      </c>
      <c r="D1" s="28" t="s">
        <v>44</v>
      </c>
      <c r="E1" s="28" t="s">
        <v>45</v>
      </c>
      <c r="F1" s="28" t="s">
        <v>46</v>
      </c>
      <c r="G1" s="28" t="s">
        <v>47</v>
      </c>
      <c r="H1" s="28" t="s">
        <v>1</v>
      </c>
      <c r="I1" s="28" t="s">
        <v>48</v>
      </c>
      <c r="J1" s="28" t="s">
        <v>49</v>
      </c>
      <c r="K1" s="28" t="s">
        <v>50</v>
      </c>
      <c r="L1" s="28" t="s">
        <v>51</v>
      </c>
      <c r="M1" s="28" t="s">
        <v>52</v>
      </c>
      <c r="N1" s="28" t="s">
        <v>53</v>
      </c>
      <c r="O1" s="28" t="s">
        <v>0</v>
      </c>
      <c r="P1" s="28" t="s">
        <v>54</v>
      </c>
      <c r="Q1" s="28" t="s">
        <v>55</v>
      </c>
      <c r="R1" s="28" t="s">
        <v>56</v>
      </c>
      <c r="S1" s="28" t="s">
        <v>57</v>
      </c>
      <c r="T1" s="28" t="s">
        <v>58</v>
      </c>
      <c r="U1" s="28" t="s">
        <v>59</v>
      </c>
      <c r="V1" s="28" t="s">
        <v>60</v>
      </c>
      <c r="W1" s="28" t="s">
        <v>61</v>
      </c>
      <c r="X1" s="28" t="s">
        <v>62</v>
      </c>
      <c r="Y1" s="28" t="s">
        <v>63</v>
      </c>
      <c r="Z1" s="28" t="s">
        <v>59</v>
      </c>
      <c r="AA1" s="28" t="s">
        <v>64</v>
      </c>
      <c r="AB1" s="28" t="s">
        <v>65</v>
      </c>
      <c r="AC1" s="28" t="s">
        <v>59</v>
      </c>
      <c r="AD1" s="28" t="s">
        <v>66</v>
      </c>
      <c r="AE1" s="28" t="s">
        <v>67</v>
      </c>
      <c r="AF1" s="28" t="s">
        <v>59</v>
      </c>
      <c r="AG1" s="28" t="s">
        <v>68</v>
      </c>
      <c r="AH1" s="28" t="s">
        <v>69</v>
      </c>
      <c r="AI1" s="28" t="s">
        <v>70</v>
      </c>
      <c r="AJ1" s="28" t="s">
        <v>71</v>
      </c>
      <c r="AK1" s="28" t="s">
        <v>72</v>
      </c>
      <c r="AL1" s="28" t="s">
        <v>73</v>
      </c>
    </row>
    <row r="2" spans="1:38" x14ac:dyDescent="0.25">
      <c r="A2" t="str" cm="1">
        <f t="array" ref="A2">_xlfn.LET(_xlpm.CountVisibleRows, COUNTIF(rngCSVFilter, TRUE), _xlpm.VisibleNumbersPage2, MAXA(0, MIN(_xlpm.CountVisibleRows - 60, 60)), _xlpm.DisplayArray, _xlfn.TAKE(_xlfn.TAKE(_xlfn._xlws.FILTER(rngCSVManualAll, rngCSVFilter), 120), -_xlpm.VisibleNumbersPage2), IFERROR(_xlpm.DisplayArray, ""))</f>
        <v/>
      </c>
    </row>
  </sheetData>
  <sheetProtection sheet="1" objects="1" scenarios="1" selectLockedCells="1" selectUn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3302E-46AA-463D-A9E2-AA9FE0DA00B4}">
  <sheetPr codeName="Ark4"/>
  <dimension ref="A1:AL2"/>
  <sheetViews>
    <sheetView workbookViewId="0"/>
  </sheetViews>
  <sheetFormatPr baseColWidth="10" defaultRowHeight="13.5" x14ac:dyDescent="0.25"/>
  <sheetData>
    <row r="1" spans="1:38" x14ac:dyDescent="0.25">
      <c r="A1" s="28" t="s">
        <v>41</v>
      </c>
      <c r="B1" s="28" t="s">
        <v>42</v>
      </c>
      <c r="C1" s="28" t="s">
        <v>43</v>
      </c>
      <c r="D1" s="28" t="s">
        <v>44</v>
      </c>
      <c r="E1" s="28" t="s">
        <v>45</v>
      </c>
      <c r="F1" s="28" t="s">
        <v>46</v>
      </c>
      <c r="G1" s="28" t="s">
        <v>47</v>
      </c>
      <c r="H1" s="28" t="s">
        <v>1</v>
      </c>
      <c r="I1" s="28" t="s">
        <v>48</v>
      </c>
      <c r="J1" s="28" t="s">
        <v>49</v>
      </c>
      <c r="K1" s="28" t="s">
        <v>50</v>
      </c>
      <c r="L1" s="28" t="s">
        <v>51</v>
      </c>
      <c r="M1" s="28" t="s">
        <v>52</v>
      </c>
      <c r="N1" s="28" t="s">
        <v>53</v>
      </c>
      <c r="O1" s="28" t="s">
        <v>0</v>
      </c>
      <c r="P1" s="28" t="s">
        <v>54</v>
      </c>
      <c r="Q1" s="28" t="s">
        <v>55</v>
      </c>
      <c r="R1" s="28" t="s">
        <v>56</v>
      </c>
      <c r="S1" s="28" t="s">
        <v>57</v>
      </c>
      <c r="T1" s="28" t="s">
        <v>58</v>
      </c>
      <c r="U1" s="28" t="s">
        <v>59</v>
      </c>
      <c r="V1" s="28" t="s">
        <v>60</v>
      </c>
      <c r="W1" s="28" t="s">
        <v>61</v>
      </c>
      <c r="X1" s="28" t="s">
        <v>62</v>
      </c>
      <c r="Y1" s="28" t="s">
        <v>63</v>
      </c>
      <c r="Z1" s="28" t="s">
        <v>59</v>
      </c>
      <c r="AA1" s="28" t="s">
        <v>64</v>
      </c>
      <c r="AB1" s="28" t="s">
        <v>65</v>
      </c>
      <c r="AC1" s="28" t="s">
        <v>59</v>
      </c>
      <c r="AD1" s="28" t="s">
        <v>66</v>
      </c>
      <c r="AE1" s="28" t="s">
        <v>67</v>
      </c>
      <c r="AF1" s="28" t="s">
        <v>59</v>
      </c>
      <c r="AG1" s="28" t="s">
        <v>68</v>
      </c>
      <c r="AH1" s="28" t="s">
        <v>69</v>
      </c>
      <c r="AI1" s="28" t="s">
        <v>70</v>
      </c>
      <c r="AJ1" s="28" t="s">
        <v>71</v>
      </c>
      <c r="AK1" s="28" t="s">
        <v>72</v>
      </c>
      <c r="AL1" s="28" t="s">
        <v>73</v>
      </c>
    </row>
    <row r="2" spans="1:38" x14ac:dyDescent="0.25">
      <c r="A2" t="str" cm="1">
        <f t="array" ref="A2">_xlfn.LET(_xlpm.CountVisibleRows, COUNTIF(rngCSVFilter, TRUE), _xlpm.VisibleNumbersPage3, MAXA(0, MIN(_xlpm.CountVisibleRows - 120, 60)), _xlpm.DisplayArray, _xlfn.TAKE(_xlfn.TAKE(_xlfn._xlws.FILTER(rngCSVManualAll, rngCSVFilter), 180), -_xlpm.VisibleNumbersPage3), IFERROR(_xlpm.DisplayArray, ""))</f>
        <v/>
      </c>
    </row>
  </sheetData>
  <sheetProtection selectLockedCells="1" selectUnlockedCell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AB491-C665-4C1B-92C9-9507B48DA808}">
  <sheetPr codeName="Ark5"/>
  <dimension ref="A1:AL2"/>
  <sheetViews>
    <sheetView workbookViewId="0"/>
  </sheetViews>
  <sheetFormatPr baseColWidth="10" defaultRowHeight="13.5" x14ac:dyDescent="0.25"/>
  <sheetData>
    <row r="1" spans="1:38" x14ac:dyDescent="0.25">
      <c r="A1" s="28" t="s">
        <v>41</v>
      </c>
      <c r="B1" s="28" t="s">
        <v>42</v>
      </c>
      <c r="C1" s="28" t="s">
        <v>43</v>
      </c>
      <c r="D1" s="28" t="s">
        <v>44</v>
      </c>
      <c r="E1" s="28" t="s">
        <v>45</v>
      </c>
      <c r="F1" s="28" t="s">
        <v>46</v>
      </c>
      <c r="G1" s="28" t="s">
        <v>47</v>
      </c>
      <c r="H1" s="28" t="s">
        <v>1</v>
      </c>
      <c r="I1" s="28" t="s">
        <v>48</v>
      </c>
      <c r="J1" s="28" t="s">
        <v>49</v>
      </c>
      <c r="K1" s="28" t="s">
        <v>50</v>
      </c>
      <c r="L1" s="28" t="s">
        <v>51</v>
      </c>
      <c r="M1" s="28" t="s">
        <v>52</v>
      </c>
      <c r="N1" s="28" t="s">
        <v>53</v>
      </c>
      <c r="O1" s="28" t="s">
        <v>0</v>
      </c>
      <c r="P1" s="28" t="s">
        <v>54</v>
      </c>
      <c r="Q1" s="28" t="s">
        <v>55</v>
      </c>
      <c r="R1" s="28" t="s">
        <v>56</v>
      </c>
      <c r="S1" s="28" t="s">
        <v>57</v>
      </c>
      <c r="T1" s="28" t="s">
        <v>58</v>
      </c>
      <c r="U1" s="28" t="s">
        <v>59</v>
      </c>
      <c r="V1" s="28" t="s">
        <v>60</v>
      </c>
      <c r="W1" s="28" t="s">
        <v>61</v>
      </c>
      <c r="X1" s="28" t="s">
        <v>62</v>
      </c>
      <c r="Y1" s="28" t="s">
        <v>63</v>
      </c>
      <c r="Z1" s="28" t="s">
        <v>59</v>
      </c>
      <c r="AA1" s="28" t="s">
        <v>64</v>
      </c>
      <c r="AB1" s="28" t="s">
        <v>65</v>
      </c>
      <c r="AC1" s="28" t="s">
        <v>59</v>
      </c>
      <c r="AD1" s="28" t="s">
        <v>66</v>
      </c>
      <c r="AE1" s="28" t="s">
        <v>67</v>
      </c>
      <c r="AF1" s="28" t="s">
        <v>59</v>
      </c>
      <c r="AG1" s="28" t="s">
        <v>68</v>
      </c>
      <c r="AH1" s="28" t="s">
        <v>69</v>
      </c>
      <c r="AI1" s="28" t="s">
        <v>70</v>
      </c>
      <c r="AJ1" s="28" t="s">
        <v>71</v>
      </c>
      <c r="AK1" s="28" t="s">
        <v>72</v>
      </c>
      <c r="AL1" s="28" t="s">
        <v>73</v>
      </c>
    </row>
    <row r="2" spans="1:38" x14ac:dyDescent="0.25">
      <c r="A2" t="str" cm="1">
        <f t="array" ref="A2">_xlfn.LET(_xlpm.CountVisibleRows, COUNTIF(rngCSVFilter, TRUE), _xlpm.VisibleNumbersPage4, MAXA(0, MIN(_xlpm.CountVisibleRows - 180, 60)), _xlpm.DisplayArray, _xlfn.TAKE(_xlfn.TAKE(_xlfn._xlws.FILTER(rngCSVManualAll, rngCSVFilter), 240), -_xlpm.VisibleNumbersPage4), IFERROR(_xlpm.DisplayArray, ""))</f>
        <v/>
      </c>
    </row>
  </sheetData>
  <sheetProtection sheet="1" objects="1" scenarios="1" selectLockedCells="1" selectUnlockedCell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ACFA5-C056-419F-809E-F21AB2D9D67D}">
  <sheetPr codeName="wsInnstillinger"/>
  <dimension ref="B1:Q121"/>
  <sheetViews>
    <sheetView workbookViewId="0">
      <selection activeCell="F19" sqref="F19"/>
    </sheetView>
  </sheetViews>
  <sheetFormatPr baseColWidth="10" defaultRowHeight="13.5" x14ac:dyDescent="0.25"/>
  <cols>
    <col min="1" max="1" width="2.5703125" customWidth="1"/>
    <col min="2" max="3" width="20.5703125" customWidth="1"/>
    <col min="4" max="4" width="2.5703125" customWidth="1"/>
    <col min="5" max="5" width="21.140625" customWidth="1"/>
    <col min="6" max="6" width="40.5703125" customWidth="1"/>
    <col min="7" max="7" width="20.5703125" customWidth="1"/>
    <col min="8" max="8" width="2.5703125" customWidth="1"/>
    <col min="9" max="9" width="20.5703125" customWidth="1"/>
    <col min="10" max="10" width="2.5703125" customWidth="1"/>
    <col min="11" max="11" width="8.28515625" customWidth="1"/>
    <col min="12" max="12" width="40.5703125" customWidth="1"/>
    <col min="13" max="13" width="20.5703125" customWidth="1"/>
    <col min="14" max="14" width="2.5703125" customWidth="1"/>
    <col min="15" max="15" width="53.42578125" customWidth="1"/>
    <col min="16" max="16" width="14.7109375" customWidth="1"/>
    <col min="17" max="17" width="13.85546875" customWidth="1"/>
  </cols>
  <sheetData>
    <row r="1" spans="2:17" s="8" customFormat="1" ht="45.6" customHeight="1" x14ac:dyDescent="0.25">
      <c r="B1" s="8" t="s">
        <v>28</v>
      </c>
    </row>
    <row r="4" spans="2:17" x14ac:dyDescent="0.25">
      <c r="O4" t="s">
        <v>80</v>
      </c>
    </row>
    <row r="7" spans="2:17" ht="14.25" thickBot="1" x14ac:dyDescent="0.3">
      <c r="B7" s="6" t="s">
        <v>29</v>
      </c>
      <c r="C7" s="6"/>
      <c r="E7" t="s">
        <v>74</v>
      </c>
      <c r="F7" t="s">
        <v>20</v>
      </c>
      <c r="G7" t="s">
        <v>24</v>
      </c>
      <c r="I7" t="s">
        <v>21</v>
      </c>
      <c r="K7" t="s">
        <v>74</v>
      </c>
      <c r="L7" t="s">
        <v>26</v>
      </c>
      <c r="M7" t="s">
        <v>24</v>
      </c>
      <c r="O7" s="34" t="s">
        <v>74</v>
      </c>
      <c r="P7" s="35" t="s">
        <v>26</v>
      </c>
      <c r="Q7" s="36" t="s">
        <v>24</v>
      </c>
    </row>
    <row r="8" spans="2:17" ht="17.25" thickTop="1" thickBot="1" x14ac:dyDescent="0.3">
      <c r="B8" s="4" t="s">
        <v>18</v>
      </c>
      <c r="C8" s="5">
        <v>45992</v>
      </c>
      <c r="E8" s="42">
        <v>240501</v>
      </c>
      <c r="F8" s="45" t="s">
        <v>106</v>
      </c>
      <c r="G8" s="43">
        <v>499</v>
      </c>
      <c r="I8" t="s">
        <v>22</v>
      </c>
      <c r="K8" s="44">
        <v>111037</v>
      </c>
      <c r="L8" s="48" t="s">
        <v>182</v>
      </c>
      <c r="M8" s="52">
        <v>25</v>
      </c>
      <c r="O8" s="37">
        <v>111001</v>
      </c>
      <c r="P8" s="38" t="s">
        <v>13</v>
      </c>
      <c r="Q8" s="39">
        <v>20</v>
      </c>
    </row>
    <row r="9" spans="2:17" ht="16.5" thickTop="1" x14ac:dyDescent="0.25">
      <c r="B9" s="4" t="s">
        <v>19</v>
      </c>
      <c r="C9" s="3">
        <v>46387</v>
      </c>
      <c r="E9" s="42">
        <v>240502</v>
      </c>
      <c r="F9" s="45" t="s">
        <v>107</v>
      </c>
      <c r="G9" s="43">
        <v>699</v>
      </c>
      <c r="K9" s="44">
        <v>111004</v>
      </c>
      <c r="L9" s="48" t="s">
        <v>183</v>
      </c>
      <c r="M9" s="52">
        <v>69</v>
      </c>
    </row>
    <row r="10" spans="2:17" ht="15.75" x14ac:dyDescent="0.25">
      <c r="E10" s="42">
        <v>240503</v>
      </c>
      <c r="F10" s="45" t="s">
        <v>108</v>
      </c>
      <c r="G10" s="43">
        <v>899</v>
      </c>
      <c r="K10" s="44">
        <v>111039</v>
      </c>
      <c r="L10" s="48" t="s">
        <v>184</v>
      </c>
      <c r="M10" s="52">
        <v>149</v>
      </c>
    </row>
    <row r="11" spans="2:17" ht="16.5" thickBot="1" x14ac:dyDescent="0.3">
      <c r="B11" s="6" t="s">
        <v>30</v>
      </c>
      <c r="C11" s="6"/>
      <c r="E11" s="42">
        <v>240504</v>
      </c>
      <c r="F11" s="45" t="s">
        <v>109</v>
      </c>
      <c r="G11" s="43">
        <v>479</v>
      </c>
      <c r="K11" s="44">
        <v>111040</v>
      </c>
      <c r="L11" s="48" t="s">
        <v>185</v>
      </c>
      <c r="M11" s="52">
        <v>159</v>
      </c>
    </row>
    <row r="12" spans="2:17" ht="16.5" thickTop="1" x14ac:dyDescent="0.25">
      <c r="B12" s="4" t="s">
        <v>25</v>
      </c>
      <c r="C12" s="31">
        <v>250</v>
      </c>
      <c r="E12" s="42">
        <v>240505</v>
      </c>
      <c r="F12" s="45" t="s">
        <v>110</v>
      </c>
      <c r="G12" s="43">
        <v>649</v>
      </c>
      <c r="K12" s="44">
        <v>111015</v>
      </c>
      <c r="L12" s="48" t="s">
        <v>186</v>
      </c>
      <c r="M12" s="52">
        <v>139</v>
      </c>
    </row>
    <row r="13" spans="2:17" ht="15.75" x14ac:dyDescent="0.25">
      <c r="E13" s="42">
        <v>240506</v>
      </c>
      <c r="F13" s="45" t="s">
        <v>111</v>
      </c>
      <c r="G13" s="43">
        <v>849</v>
      </c>
      <c r="K13" s="44">
        <v>111049</v>
      </c>
      <c r="L13" s="48" t="s">
        <v>187</v>
      </c>
      <c r="M13" s="52">
        <v>139</v>
      </c>
    </row>
    <row r="14" spans="2:17" ht="16.5" thickBot="1" x14ac:dyDescent="0.3">
      <c r="B14" s="6" t="s">
        <v>27</v>
      </c>
      <c r="C14" s="6"/>
      <c r="E14" s="42">
        <v>240510</v>
      </c>
      <c r="F14" s="45" t="s">
        <v>112</v>
      </c>
      <c r="G14" s="43">
        <v>995</v>
      </c>
      <c r="K14" s="44">
        <v>111008</v>
      </c>
      <c r="L14" s="48" t="s">
        <v>188</v>
      </c>
      <c r="M14" s="52">
        <v>175</v>
      </c>
    </row>
    <row r="15" spans="2:17" ht="16.5" thickTop="1" x14ac:dyDescent="0.25">
      <c r="B15" s="4" t="s">
        <v>27</v>
      </c>
      <c r="C15" s="7">
        <v>150</v>
      </c>
      <c r="E15" s="42">
        <v>240511</v>
      </c>
      <c r="F15" s="45" t="s">
        <v>113</v>
      </c>
      <c r="G15" s="43">
        <v>1295</v>
      </c>
      <c r="K15" s="49">
        <v>111002</v>
      </c>
      <c r="L15" s="50" t="s">
        <v>189</v>
      </c>
      <c r="M15" s="52">
        <v>269</v>
      </c>
    </row>
    <row r="16" spans="2:17" ht="15.75" x14ac:dyDescent="0.25">
      <c r="E16" s="42">
        <v>240512</v>
      </c>
      <c r="F16" s="45" t="s">
        <v>114</v>
      </c>
      <c r="G16" s="43">
        <v>1649</v>
      </c>
      <c r="K16" s="44">
        <v>111050</v>
      </c>
      <c r="L16" s="48" t="s">
        <v>190</v>
      </c>
      <c r="M16" s="52">
        <v>69</v>
      </c>
    </row>
    <row r="17" spans="5:13" ht="15.75" x14ac:dyDescent="0.25">
      <c r="E17" s="42">
        <v>240507</v>
      </c>
      <c r="F17" s="45" t="s">
        <v>115</v>
      </c>
      <c r="G17" s="43">
        <v>479</v>
      </c>
      <c r="K17" s="44">
        <v>111051</v>
      </c>
      <c r="L17" s="48" t="s">
        <v>191</v>
      </c>
      <c r="M17" s="52">
        <v>99</v>
      </c>
    </row>
    <row r="18" spans="5:13" ht="15" x14ac:dyDescent="0.25">
      <c r="E18" s="42">
        <v>240508</v>
      </c>
      <c r="F18" s="45" t="s">
        <v>116</v>
      </c>
      <c r="G18" s="43">
        <v>549</v>
      </c>
      <c r="K18" s="51">
        <v>111060</v>
      </c>
      <c r="L18" s="48" t="s">
        <v>192</v>
      </c>
      <c r="M18" s="53">
        <v>249</v>
      </c>
    </row>
    <row r="19" spans="5:13" ht="15" x14ac:dyDescent="0.25">
      <c r="E19" s="42">
        <v>240509</v>
      </c>
      <c r="F19" s="45" t="s">
        <v>117</v>
      </c>
      <c r="G19" s="43">
        <v>799</v>
      </c>
      <c r="K19" s="51">
        <v>111061</v>
      </c>
      <c r="L19" s="48" t="s">
        <v>193</v>
      </c>
      <c r="M19" s="53">
        <v>129</v>
      </c>
    </row>
    <row r="20" spans="5:13" ht="15.75" x14ac:dyDescent="0.25">
      <c r="E20" s="42">
        <v>240547</v>
      </c>
      <c r="F20" s="45" t="s">
        <v>118</v>
      </c>
      <c r="G20" s="43">
        <v>1749</v>
      </c>
      <c r="K20" s="44">
        <v>111058</v>
      </c>
      <c r="L20" s="48" t="s">
        <v>194</v>
      </c>
      <c r="M20" s="53">
        <v>199</v>
      </c>
    </row>
    <row r="21" spans="5:13" ht="15.75" x14ac:dyDescent="0.25">
      <c r="E21" s="42">
        <v>240548</v>
      </c>
      <c r="F21" s="45" t="s">
        <v>119</v>
      </c>
      <c r="G21" s="43">
        <v>1899</v>
      </c>
      <c r="K21" s="44">
        <v>111057</v>
      </c>
      <c r="L21" s="48" t="s">
        <v>195</v>
      </c>
      <c r="M21" s="53">
        <v>1499</v>
      </c>
    </row>
    <row r="22" spans="5:13" ht="15" x14ac:dyDescent="0.25">
      <c r="E22" s="42">
        <v>240545</v>
      </c>
      <c r="F22" s="45" t="s">
        <v>120</v>
      </c>
      <c r="G22" s="43">
        <v>399</v>
      </c>
      <c r="K22" s="51">
        <v>111052</v>
      </c>
      <c r="L22" s="45" t="s">
        <v>196</v>
      </c>
      <c r="M22" s="53">
        <v>249</v>
      </c>
    </row>
    <row r="23" spans="5:13" ht="15" x14ac:dyDescent="0.25">
      <c r="E23" s="42">
        <v>240546</v>
      </c>
      <c r="F23" s="45" t="s">
        <v>121</v>
      </c>
      <c r="G23" s="43">
        <v>399</v>
      </c>
      <c r="K23" s="51">
        <v>111050</v>
      </c>
      <c r="L23" s="45" t="s">
        <v>197</v>
      </c>
      <c r="M23" s="53">
        <v>69</v>
      </c>
    </row>
    <row r="24" spans="5:13" ht="15" x14ac:dyDescent="0.25">
      <c r="E24" s="42">
        <v>240576</v>
      </c>
      <c r="F24" s="45" t="s">
        <v>122</v>
      </c>
      <c r="G24" s="43">
        <v>499</v>
      </c>
    </row>
    <row r="25" spans="5:13" ht="15" x14ac:dyDescent="0.25">
      <c r="E25" s="46">
        <v>240566</v>
      </c>
      <c r="F25" s="47" t="s">
        <v>123</v>
      </c>
      <c r="G25" s="43">
        <v>579</v>
      </c>
    </row>
    <row r="26" spans="5:13" ht="15" x14ac:dyDescent="0.25">
      <c r="E26" s="42">
        <v>240513</v>
      </c>
      <c r="F26" s="45" t="s">
        <v>124</v>
      </c>
      <c r="G26" s="43">
        <v>299</v>
      </c>
    </row>
    <row r="27" spans="5:13" ht="15" x14ac:dyDescent="0.25">
      <c r="E27" s="42">
        <v>240514</v>
      </c>
      <c r="F27" s="45" t="s">
        <v>125</v>
      </c>
      <c r="G27" s="43">
        <v>399</v>
      </c>
    </row>
    <row r="28" spans="5:13" ht="15" x14ac:dyDescent="0.25">
      <c r="E28" s="42">
        <v>240515</v>
      </c>
      <c r="F28" s="45" t="s">
        <v>126</v>
      </c>
      <c r="G28" s="43">
        <v>549</v>
      </c>
    </row>
    <row r="29" spans="5:13" ht="15" x14ac:dyDescent="0.25">
      <c r="E29" s="42">
        <v>240516</v>
      </c>
      <c r="F29" s="45" t="s">
        <v>127</v>
      </c>
      <c r="G29" s="43">
        <v>299</v>
      </c>
    </row>
    <row r="30" spans="5:13" ht="15" x14ac:dyDescent="0.25">
      <c r="E30" s="42">
        <v>240517</v>
      </c>
      <c r="F30" s="45" t="s">
        <v>128</v>
      </c>
      <c r="G30" s="43">
        <v>399</v>
      </c>
    </row>
    <row r="31" spans="5:13" ht="15" x14ac:dyDescent="0.25">
      <c r="E31" s="42">
        <v>240518</v>
      </c>
      <c r="F31" s="45" t="s">
        <v>129</v>
      </c>
      <c r="G31" s="43">
        <v>549</v>
      </c>
    </row>
    <row r="32" spans="5:13" ht="15" x14ac:dyDescent="0.25">
      <c r="E32" s="42">
        <v>240519</v>
      </c>
      <c r="F32" s="45" t="s">
        <v>130</v>
      </c>
      <c r="G32" s="43">
        <v>379</v>
      </c>
    </row>
    <row r="33" spans="5:7" ht="15" x14ac:dyDescent="0.25">
      <c r="E33" s="42">
        <v>240520</v>
      </c>
      <c r="F33" s="45" t="s">
        <v>131</v>
      </c>
      <c r="G33" s="43">
        <v>649</v>
      </c>
    </row>
    <row r="34" spans="5:7" ht="15" x14ac:dyDescent="0.25">
      <c r="E34" s="42">
        <v>240521</v>
      </c>
      <c r="F34" s="45" t="s">
        <v>132</v>
      </c>
      <c r="G34" s="43">
        <v>899</v>
      </c>
    </row>
    <row r="35" spans="5:7" ht="15" x14ac:dyDescent="0.25">
      <c r="E35" s="42">
        <v>240522</v>
      </c>
      <c r="F35" s="45" t="s">
        <v>133</v>
      </c>
      <c r="G35" s="43">
        <v>379</v>
      </c>
    </row>
    <row r="36" spans="5:7" ht="15" x14ac:dyDescent="0.25">
      <c r="E36" s="42">
        <v>240523</v>
      </c>
      <c r="F36" s="45" t="s">
        <v>134</v>
      </c>
      <c r="G36" s="43">
        <v>649</v>
      </c>
    </row>
    <row r="37" spans="5:7" ht="15" x14ac:dyDescent="0.25">
      <c r="E37" s="42">
        <v>240524</v>
      </c>
      <c r="F37" s="45" t="s">
        <v>135</v>
      </c>
      <c r="G37" s="43">
        <v>899</v>
      </c>
    </row>
    <row r="38" spans="5:7" ht="15" x14ac:dyDescent="0.25">
      <c r="E38" s="42">
        <v>240525</v>
      </c>
      <c r="F38" s="45" t="s">
        <v>136</v>
      </c>
      <c r="G38" s="43">
        <v>299</v>
      </c>
    </row>
    <row r="39" spans="5:7" ht="15" x14ac:dyDescent="0.25">
      <c r="E39" s="42">
        <v>240526</v>
      </c>
      <c r="F39" s="45" t="s">
        <v>137</v>
      </c>
      <c r="G39" s="43">
        <v>399</v>
      </c>
    </row>
    <row r="40" spans="5:7" ht="15" x14ac:dyDescent="0.25">
      <c r="E40" s="42">
        <v>240527</v>
      </c>
      <c r="F40" s="45" t="s">
        <v>138</v>
      </c>
      <c r="G40" s="43">
        <v>599</v>
      </c>
    </row>
    <row r="41" spans="5:7" ht="15" x14ac:dyDescent="0.25">
      <c r="E41" s="42">
        <v>240528</v>
      </c>
      <c r="F41" s="45" t="s">
        <v>136</v>
      </c>
      <c r="G41" s="43">
        <v>299</v>
      </c>
    </row>
    <row r="42" spans="5:7" ht="15" x14ac:dyDescent="0.25">
      <c r="E42" s="42">
        <v>240529</v>
      </c>
      <c r="F42" s="45" t="s">
        <v>137</v>
      </c>
      <c r="G42" s="43">
        <v>399</v>
      </c>
    </row>
    <row r="43" spans="5:7" ht="15" x14ac:dyDescent="0.25">
      <c r="E43" s="42">
        <v>240530</v>
      </c>
      <c r="F43" s="45" t="s">
        <v>138</v>
      </c>
      <c r="G43" s="43">
        <v>599</v>
      </c>
    </row>
    <row r="44" spans="5:7" ht="15" x14ac:dyDescent="0.25">
      <c r="E44" s="42">
        <v>240544</v>
      </c>
      <c r="F44" s="45" t="s">
        <v>139</v>
      </c>
      <c r="G44" s="43">
        <v>449</v>
      </c>
    </row>
    <row r="45" spans="5:7" ht="15" x14ac:dyDescent="0.25">
      <c r="E45" s="42">
        <v>240575</v>
      </c>
      <c r="F45" s="45" t="s">
        <v>140</v>
      </c>
      <c r="G45" s="43">
        <v>399</v>
      </c>
    </row>
    <row r="46" spans="5:7" ht="15" x14ac:dyDescent="0.25">
      <c r="E46" s="42">
        <v>240549</v>
      </c>
      <c r="F46" s="45" t="s">
        <v>141</v>
      </c>
      <c r="G46" s="43">
        <v>349</v>
      </c>
    </row>
    <row r="47" spans="5:7" ht="15" x14ac:dyDescent="0.25">
      <c r="E47" s="42">
        <v>240551</v>
      </c>
      <c r="F47" s="45" t="s">
        <v>142</v>
      </c>
      <c r="G47" s="43">
        <v>349</v>
      </c>
    </row>
    <row r="48" spans="5:7" ht="15" x14ac:dyDescent="0.25">
      <c r="E48" s="42">
        <v>240552</v>
      </c>
      <c r="F48" s="45" t="s">
        <v>143</v>
      </c>
      <c r="G48" s="43">
        <v>299</v>
      </c>
    </row>
    <row r="49" spans="5:7" ht="15" x14ac:dyDescent="0.25">
      <c r="E49" s="42">
        <v>240553</v>
      </c>
      <c r="F49" s="45" t="s">
        <v>144</v>
      </c>
      <c r="G49" s="43">
        <v>299</v>
      </c>
    </row>
    <row r="50" spans="5:7" ht="15" x14ac:dyDescent="0.25">
      <c r="E50" s="42">
        <v>240531</v>
      </c>
      <c r="F50" s="45" t="s">
        <v>145</v>
      </c>
      <c r="G50" s="43">
        <v>179</v>
      </c>
    </row>
    <row r="51" spans="5:7" ht="15" x14ac:dyDescent="0.25">
      <c r="E51" s="42">
        <v>240532</v>
      </c>
      <c r="F51" s="45" t="s">
        <v>146</v>
      </c>
      <c r="G51" s="43">
        <v>279</v>
      </c>
    </row>
    <row r="52" spans="5:7" ht="15" x14ac:dyDescent="0.25">
      <c r="E52" s="42">
        <v>240533</v>
      </c>
      <c r="F52" s="45" t="s">
        <v>147</v>
      </c>
      <c r="G52" s="43">
        <v>349</v>
      </c>
    </row>
    <row r="53" spans="5:7" ht="15" x14ac:dyDescent="0.25">
      <c r="E53" s="42">
        <v>240534</v>
      </c>
      <c r="F53" s="45" t="s">
        <v>148</v>
      </c>
      <c r="G53" s="43">
        <v>179</v>
      </c>
    </row>
    <row r="54" spans="5:7" ht="15" x14ac:dyDescent="0.25">
      <c r="E54" s="42">
        <v>240535</v>
      </c>
      <c r="F54" s="45" t="s">
        <v>149</v>
      </c>
      <c r="G54" s="43">
        <v>279</v>
      </c>
    </row>
    <row r="55" spans="5:7" ht="15" x14ac:dyDescent="0.25">
      <c r="E55" s="42">
        <v>240536</v>
      </c>
      <c r="F55" s="45" t="s">
        <v>150</v>
      </c>
      <c r="G55" s="43">
        <v>349</v>
      </c>
    </row>
    <row r="56" spans="5:7" ht="15" x14ac:dyDescent="0.25">
      <c r="E56" s="42">
        <v>240538</v>
      </c>
      <c r="F56" s="45" t="s">
        <v>151</v>
      </c>
      <c r="G56" s="43">
        <v>149</v>
      </c>
    </row>
    <row r="57" spans="5:7" ht="15" x14ac:dyDescent="0.25">
      <c r="E57" s="42">
        <v>240539</v>
      </c>
      <c r="F57" s="45" t="s">
        <v>152</v>
      </c>
      <c r="G57" s="43">
        <v>249</v>
      </c>
    </row>
    <row r="58" spans="5:7" ht="15" x14ac:dyDescent="0.25">
      <c r="E58" s="42">
        <v>240540</v>
      </c>
      <c r="F58" s="45" t="s">
        <v>153</v>
      </c>
      <c r="G58" s="43">
        <v>129</v>
      </c>
    </row>
    <row r="59" spans="5:7" ht="15" x14ac:dyDescent="0.25">
      <c r="E59" s="42">
        <v>240541</v>
      </c>
      <c r="F59" s="45" t="s">
        <v>154</v>
      </c>
      <c r="G59" s="43">
        <v>229</v>
      </c>
    </row>
    <row r="60" spans="5:7" ht="15" x14ac:dyDescent="0.25">
      <c r="E60" s="42">
        <v>240542</v>
      </c>
      <c r="F60" s="45" t="s">
        <v>155</v>
      </c>
      <c r="G60" s="43">
        <v>129</v>
      </c>
    </row>
    <row r="61" spans="5:7" ht="15" x14ac:dyDescent="0.25">
      <c r="E61" s="42">
        <v>240543</v>
      </c>
      <c r="F61" s="45" t="s">
        <v>156</v>
      </c>
      <c r="G61" s="43">
        <v>229</v>
      </c>
    </row>
    <row r="62" spans="5:7" ht="15" x14ac:dyDescent="0.25">
      <c r="E62" s="42">
        <v>240556</v>
      </c>
      <c r="F62" s="45" t="s">
        <v>157</v>
      </c>
      <c r="G62" s="43">
        <v>399</v>
      </c>
    </row>
    <row r="63" spans="5:7" ht="15" x14ac:dyDescent="0.25">
      <c r="E63" s="42">
        <v>240557</v>
      </c>
      <c r="F63" s="45" t="s">
        <v>158</v>
      </c>
      <c r="G63" s="43">
        <v>499</v>
      </c>
    </row>
    <row r="64" spans="5:7" ht="15" x14ac:dyDescent="0.25">
      <c r="E64" s="42">
        <v>240558</v>
      </c>
      <c r="F64" s="45" t="s">
        <v>159</v>
      </c>
      <c r="G64" s="43">
        <v>779</v>
      </c>
    </row>
    <row r="65" spans="5:7" ht="15" x14ac:dyDescent="0.25">
      <c r="E65" s="42">
        <v>240559</v>
      </c>
      <c r="F65" s="45" t="s">
        <v>160</v>
      </c>
      <c r="G65" s="43">
        <v>749</v>
      </c>
    </row>
    <row r="66" spans="5:7" ht="15" x14ac:dyDescent="0.25">
      <c r="E66" s="42">
        <v>240560</v>
      </c>
      <c r="F66" s="45" t="s">
        <v>161</v>
      </c>
      <c r="G66" s="43">
        <v>1049</v>
      </c>
    </row>
    <row r="67" spans="5:7" ht="15" x14ac:dyDescent="0.25">
      <c r="E67" s="42">
        <v>240561</v>
      </c>
      <c r="F67" s="45" t="s">
        <v>162</v>
      </c>
      <c r="G67" s="43">
        <v>1379</v>
      </c>
    </row>
    <row r="68" spans="5:7" ht="15" x14ac:dyDescent="0.25">
      <c r="E68" s="42">
        <v>240562</v>
      </c>
      <c r="F68" s="45" t="s">
        <v>163</v>
      </c>
      <c r="G68" s="43">
        <v>995</v>
      </c>
    </row>
    <row r="69" spans="5:7" ht="15" x14ac:dyDescent="0.25">
      <c r="E69" s="42">
        <v>240563</v>
      </c>
      <c r="F69" s="45" t="s">
        <v>164</v>
      </c>
      <c r="G69" s="43">
        <v>1295</v>
      </c>
    </row>
    <row r="70" spans="5:7" ht="15" x14ac:dyDescent="0.25">
      <c r="E70" s="42">
        <v>240564</v>
      </c>
      <c r="F70" s="45" t="s">
        <v>165</v>
      </c>
      <c r="G70" s="43">
        <v>399</v>
      </c>
    </row>
    <row r="71" spans="5:7" ht="15" x14ac:dyDescent="0.25">
      <c r="E71" s="42">
        <v>240550</v>
      </c>
      <c r="F71" s="45" t="s">
        <v>166</v>
      </c>
      <c r="G71" s="43">
        <v>499</v>
      </c>
    </row>
    <row r="72" spans="5:7" ht="15" x14ac:dyDescent="0.25">
      <c r="E72" s="42">
        <v>240554</v>
      </c>
      <c r="F72" s="45" t="s">
        <v>167</v>
      </c>
      <c r="G72" s="43">
        <v>449</v>
      </c>
    </row>
    <row r="73" spans="5:7" ht="15" x14ac:dyDescent="0.25">
      <c r="E73" s="42">
        <v>240555</v>
      </c>
      <c r="F73" s="45" t="s">
        <v>168</v>
      </c>
      <c r="G73" s="43">
        <v>449</v>
      </c>
    </row>
    <row r="74" spans="5:7" ht="15" x14ac:dyDescent="0.25">
      <c r="E74" s="42">
        <v>242649</v>
      </c>
      <c r="F74" s="45" t="s">
        <v>85</v>
      </c>
      <c r="G74" s="43">
        <v>349</v>
      </c>
    </row>
    <row r="75" spans="5:7" ht="15" x14ac:dyDescent="0.25">
      <c r="E75" s="42">
        <v>240580</v>
      </c>
      <c r="F75" s="45" t="s">
        <v>86</v>
      </c>
      <c r="G75" s="43">
        <v>549</v>
      </c>
    </row>
    <row r="76" spans="5:7" ht="15" x14ac:dyDescent="0.25">
      <c r="E76" s="42">
        <v>240581</v>
      </c>
      <c r="F76" s="45" t="s">
        <v>87</v>
      </c>
      <c r="G76" s="43">
        <v>799</v>
      </c>
    </row>
    <row r="77" spans="5:7" ht="15" x14ac:dyDescent="0.25">
      <c r="E77" s="42">
        <v>242641</v>
      </c>
      <c r="F77" s="45" t="s">
        <v>88</v>
      </c>
      <c r="G77" s="43">
        <v>399</v>
      </c>
    </row>
    <row r="78" spans="5:7" ht="15" x14ac:dyDescent="0.25">
      <c r="E78" s="42">
        <v>242642</v>
      </c>
      <c r="F78" s="45" t="s">
        <v>89</v>
      </c>
      <c r="G78" s="43">
        <v>399</v>
      </c>
    </row>
    <row r="79" spans="5:7" ht="15" x14ac:dyDescent="0.25">
      <c r="E79" s="42">
        <v>242678</v>
      </c>
      <c r="F79" s="42" t="s">
        <v>90</v>
      </c>
      <c r="G79" s="43">
        <v>349</v>
      </c>
    </row>
    <row r="80" spans="5:7" ht="15" x14ac:dyDescent="0.25">
      <c r="E80" s="42">
        <v>242679</v>
      </c>
      <c r="F80" s="42" t="s">
        <v>90</v>
      </c>
      <c r="G80" s="43">
        <v>349</v>
      </c>
    </row>
    <row r="81" spans="5:7" ht="15" x14ac:dyDescent="0.25">
      <c r="E81" s="42">
        <v>242610</v>
      </c>
      <c r="F81" s="45" t="s">
        <v>91</v>
      </c>
      <c r="G81" s="43">
        <v>399</v>
      </c>
    </row>
    <row r="82" spans="5:7" ht="15" x14ac:dyDescent="0.25">
      <c r="E82" s="42">
        <v>242611</v>
      </c>
      <c r="F82" s="45" t="s">
        <v>92</v>
      </c>
      <c r="G82" s="43">
        <v>549</v>
      </c>
    </row>
    <row r="83" spans="5:7" ht="15" x14ac:dyDescent="0.25">
      <c r="E83" s="42">
        <v>242612</v>
      </c>
      <c r="F83" s="45" t="s">
        <v>93</v>
      </c>
      <c r="G83" s="43">
        <v>699</v>
      </c>
    </row>
    <row r="84" spans="5:7" ht="15" x14ac:dyDescent="0.25">
      <c r="E84" s="42">
        <v>242664</v>
      </c>
      <c r="F84" s="45" t="s">
        <v>94</v>
      </c>
      <c r="G84" s="43">
        <v>399</v>
      </c>
    </row>
    <row r="85" spans="5:7" ht="15" x14ac:dyDescent="0.25">
      <c r="E85" s="42">
        <v>242665</v>
      </c>
      <c r="F85" s="45" t="s">
        <v>95</v>
      </c>
      <c r="G85" s="43">
        <v>668</v>
      </c>
    </row>
    <row r="86" spans="5:7" ht="15" x14ac:dyDescent="0.25">
      <c r="E86" s="42">
        <v>240694</v>
      </c>
      <c r="F86" s="45" t="s">
        <v>96</v>
      </c>
      <c r="G86" s="43">
        <v>449</v>
      </c>
    </row>
    <row r="87" spans="5:7" ht="15" x14ac:dyDescent="0.25">
      <c r="E87" s="42">
        <v>242666</v>
      </c>
      <c r="F87" s="45" t="s">
        <v>84</v>
      </c>
      <c r="G87" s="43">
        <v>399</v>
      </c>
    </row>
    <row r="88" spans="5:7" ht="15" x14ac:dyDescent="0.25">
      <c r="E88" s="42">
        <v>242667</v>
      </c>
      <c r="F88" s="45" t="s">
        <v>97</v>
      </c>
      <c r="G88" s="43">
        <v>668</v>
      </c>
    </row>
    <row r="89" spans="5:7" ht="15" x14ac:dyDescent="0.25">
      <c r="E89" s="42">
        <v>242676</v>
      </c>
      <c r="F89" s="45" t="s">
        <v>98</v>
      </c>
      <c r="G89" s="43">
        <v>399</v>
      </c>
    </row>
    <row r="90" spans="5:7" ht="15" x14ac:dyDescent="0.25">
      <c r="E90" s="42">
        <v>242677</v>
      </c>
      <c r="F90" s="45" t="s">
        <v>99</v>
      </c>
      <c r="G90" s="43">
        <v>549</v>
      </c>
    </row>
    <row r="91" spans="5:7" ht="15" x14ac:dyDescent="0.25">
      <c r="E91" s="42">
        <v>910418</v>
      </c>
      <c r="F91" s="45" t="s">
        <v>100</v>
      </c>
      <c r="G91" s="43">
        <v>699</v>
      </c>
    </row>
    <row r="92" spans="5:7" ht="15" x14ac:dyDescent="0.25">
      <c r="E92" s="42">
        <v>242674</v>
      </c>
      <c r="F92" s="45" t="s">
        <v>101</v>
      </c>
      <c r="G92" s="43">
        <v>399</v>
      </c>
    </row>
    <row r="93" spans="5:7" ht="15" x14ac:dyDescent="0.25">
      <c r="E93" s="42">
        <v>242675</v>
      </c>
      <c r="F93" s="45" t="s">
        <v>102</v>
      </c>
      <c r="G93" s="43">
        <v>549</v>
      </c>
    </row>
    <row r="94" spans="5:7" ht="15" x14ac:dyDescent="0.25">
      <c r="E94" s="42">
        <v>910417</v>
      </c>
      <c r="F94" s="45" t="s">
        <v>169</v>
      </c>
      <c r="G94" s="43">
        <v>699</v>
      </c>
    </row>
    <row r="95" spans="5:7" ht="15" x14ac:dyDescent="0.25">
      <c r="E95" s="42">
        <v>240139</v>
      </c>
      <c r="F95" s="45" t="s">
        <v>170</v>
      </c>
      <c r="G95" s="43">
        <v>349</v>
      </c>
    </row>
    <row r="96" spans="5:7" ht="15" x14ac:dyDescent="0.25">
      <c r="E96" s="42">
        <v>240140</v>
      </c>
      <c r="F96" s="45" t="s">
        <v>171</v>
      </c>
      <c r="G96" s="43">
        <v>349</v>
      </c>
    </row>
    <row r="97" spans="5:7" ht="15" x14ac:dyDescent="0.25">
      <c r="E97" s="42">
        <v>242619</v>
      </c>
      <c r="F97" s="45" t="s">
        <v>103</v>
      </c>
      <c r="G97" s="43">
        <v>349</v>
      </c>
    </row>
    <row r="98" spans="5:7" ht="15" x14ac:dyDescent="0.25">
      <c r="E98" s="42">
        <v>242620</v>
      </c>
      <c r="F98" s="45" t="s">
        <v>104</v>
      </c>
      <c r="G98" s="43">
        <v>449</v>
      </c>
    </row>
    <row r="99" spans="5:7" ht="15" x14ac:dyDescent="0.25">
      <c r="E99" s="42">
        <v>242621</v>
      </c>
      <c r="F99" s="45" t="s">
        <v>105</v>
      </c>
      <c r="G99" s="43">
        <v>649</v>
      </c>
    </row>
    <row r="100" spans="5:7" ht="15" x14ac:dyDescent="0.25">
      <c r="E100" s="42">
        <v>242622</v>
      </c>
      <c r="F100" s="45" t="s">
        <v>172</v>
      </c>
      <c r="G100" s="43">
        <v>349</v>
      </c>
    </row>
    <row r="101" spans="5:7" ht="15" x14ac:dyDescent="0.25">
      <c r="E101" s="42">
        <v>242623</v>
      </c>
      <c r="F101" s="45" t="s">
        <v>173</v>
      </c>
      <c r="G101" s="43">
        <v>449</v>
      </c>
    </row>
    <row r="102" spans="5:7" ht="15" x14ac:dyDescent="0.25">
      <c r="E102" s="42">
        <v>242624</v>
      </c>
      <c r="F102" s="45" t="s">
        <v>174</v>
      </c>
      <c r="G102" s="43">
        <v>649</v>
      </c>
    </row>
    <row r="103" spans="5:7" ht="15" x14ac:dyDescent="0.25">
      <c r="E103" s="42">
        <v>242673</v>
      </c>
      <c r="F103" s="45" t="s">
        <v>136</v>
      </c>
      <c r="G103" s="43">
        <v>299</v>
      </c>
    </row>
    <row r="104" spans="5:7" ht="15" x14ac:dyDescent="0.25">
      <c r="E104" s="42">
        <v>910415</v>
      </c>
      <c r="F104" s="45" t="s">
        <v>175</v>
      </c>
      <c r="G104" s="43">
        <v>399</v>
      </c>
    </row>
    <row r="105" spans="5:7" ht="15" x14ac:dyDescent="0.25">
      <c r="E105" s="42">
        <v>910416</v>
      </c>
      <c r="F105" s="45" t="s">
        <v>138</v>
      </c>
      <c r="G105" s="43">
        <v>599</v>
      </c>
    </row>
    <row r="106" spans="5:7" ht="15" x14ac:dyDescent="0.25">
      <c r="E106" s="42">
        <v>910530</v>
      </c>
      <c r="F106" s="45" t="s">
        <v>176</v>
      </c>
      <c r="G106" s="43">
        <v>599</v>
      </c>
    </row>
    <row r="107" spans="5:7" ht="15" x14ac:dyDescent="0.25">
      <c r="E107" s="42">
        <v>240433</v>
      </c>
      <c r="F107" s="45" t="s">
        <v>177</v>
      </c>
      <c r="G107" s="43">
        <v>199</v>
      </c>
    </row>
    <row r="108" spans="5:7" ht="15" x14ac:dyDescent="0.25">
      <c r="E108" s="42">
        <v>242646</v>
      </c>
      <c r="F108" s="45" t="s">
        <v>178</v>
      </c>
      <c r="G108" s="43">
        <v>199</v>
      </c>
    </row>
    <row r="109" spans="5:7" ht="15" x14ac:dyDescent="0.25">
      <c r="E109" s="42">
        <v>910528</v>
      </c>
      <c r="F109" s="45" t="s">
        <v>179</v>
      </c>
      <c r="G109" s="43">
        <v>579</v>
      </c>
    </row>
    <row r="110" spans="5:7" ht="15" x14ac:dyDescent="0.25">
      <c r="E110" s="42">
        <v>910527</v>
      </c>
      <c r="F110" s="45" t="s">
        <v>180</v>
      </c>
      <c r="G110" s="43">
        <v>579</v>
      </c>
    </row>
    <row r="111" spans="5:7" ht="15" x14ac:dyDescent="0.25">
      <c r="E111" s="42">
        <v>242672</v>
      </c>
      <c r="F111" s="45" t="s">
        <v>181</v>
      </c>
      <c r="G111" s="43">
        <v>249</v>
      </c>
    </row>
    <row r="112" spans="5:7" ht="15" x14ac:dyDescent="0.25">
      <c r="E112" s="42">
        <v>910530</v>
      </c>
      <c r="F112" s="42" t="s">
        <v>199</v>
      </c>
      <c r="G112" s="43">
        <v>599</v>
      </c>
    </row>
    <row r="113" spans="5:7" ht="15" x14ac:dyDescent="0.25">
      <c r="E113" s="42"/>
      <c r="G113" s="43"/>
    </row>
    <row r="114" spans="5:7" ht="15" x14ac:dyDescent="0.25">
      <c r="E114" s="42"/>
      <c r="G114" s="43"/>
    </row>
    <row r="115" spans="5:7" ht="15" x14ac:dyDescent="0.25">
      <c r="E115" s="42"/>
      <c r="G115" s="43"/>
    </row>
    <row r="116" spans="5:7" ht="15" x14ac:dyDescent="0.25">
      <c r="E116" s="42"/>
      <c r="G116" s="43"/>
    </row>
    <row r="117" spans="5:7" ht="15" x14ac:dyDescent="0.25">
      <c r="E117" s="42"/>
      <c r="G117" s="43"/>
    </row>
    <row r="118" spans="5:7" ht="15" x14ac:dyDescent="0.25">
      <c r="E118" s="42"/>
      <c r="F118" s="43"/>
      <c r="G118" s="43"/>
    </row>
    <row r="119" spans="5:7" ht="15" x14ac:dyDescent="0.25">
      <c r="E119" s="42"/>
      <c r="F119" s="43"/>
      <c r="G119" s="43"/>
    </row>
    <row r="120" spans="5:7" ht="15" x14ac:dyDescent="0.25">
      <c r="E120" s="42"/>
      <c r="F120" s="43"/>
      <c r="G120" s="43"/>
    </row>
    <row r="121" spans="5:7" ht="15" x14ac:dyDescent="0.25">
      <c r="E121" s="42"/>
      <c r="G121" s="43"/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Lg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EAE0AWQAiACwAIgBjAHUAcgByAGUAbgBjAHkAUwB5AG0AYgBvAGwAIgA6ACIAawByACIALAAiAGkAcwBDAHUAcgByAGUAbgBjAHkAUwB5AG0AYgBvAGwATABlAGEAZAAiADoAdAByAHU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4AYgAtAG4AbwAiAH0AfQA=</AFEJSONBlob>
</file>

<file path=customXml/itemProps1.xml><?xml version="1.0" encoding="utf-8"?>
<ds:datastoreItem xmlns:ds="http://schemas.openxmlformats.org/officeDocument/2006/customXml" ds:itemID="{8B760A4C-D697-4ECB-AF07-F2134C5103E7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30</vt:i4>
      </vt:variant>
    </vt:vector>
  </HeadingPairs>
  <TitlesOfParts>
    <vt:vector size="31" baseType="lpstr">
      <vt:lpstr>Bestilling</vt:lpstr>
      <vt:lpstr>Bestiller</vt:lpstr>
      <vt:lpstr>cellFrakt</vt:lpstr>
      <vt:lpstr>cellHøyesteDato</vt:lpstr>
      <vt:lpstr>cellLavesteDato</vt:lpstr>
      <vt:lpstr>cellMaxTegnKorttekst</vt:lpstr>
      <vt:lpstr>cellSpillRangeCSV1</vt:lpstr>
      <vt:lpstr>cellSpillRangeCSV2</vt:lpstr>
      <vt:lpstr>cellSpillRangeCSV3</vt:lpstr>
      <vt:lpstr>cellSpillRangeCSV4</vt:lpstr>
      <vt:lpstr>EPost</vt:lpstr>
      <vt:lpstr>FakturaAdresse</vt:lpstr>
      <vt:lpstr>FakturaMerking</vt:lpstr>
      <vt:lpstr>Firmanavn</vt:lpstr>
      <vt:lpstr>Kundenummer</vt:lpstr>
      <vt:lpstr>OrgNr</vt:lpstr>
      <vt:lpstr>PostNr</vt:lpstr>
      <vt:lpstr>PostSted</vt:lpstr>
      <vt:lpstr>rngCSVFilter</vt:lpstr>
      <vt:lpstr>rngCSVManualAll</vt:lpstr>
      <vt:lpstr>rngCSVRange</vt:lpstr>
      <vt:lpstr>rngHeaderRangeCSV1</vt:lpstr>
      <vt:lpstr>rngHeaderRangeCSV2</vt:lpstr>
      <vt:lpstr>rngHeaderRangeCSV3</vt:lpstr>
      <vt:lpstr>rngHeaderRangeCSV4</vt:lpstr>
      <vt:lpstr>rngKanHengesDør</vt:lpstr>
      <vt:lpstr>rngLeveringsDato</vt:lpstr>
      <vt:lpstr>rngProdukt</vt:lpstr>
      <vt:lpstr>rngTilleggsvare</vt:lpstr>
      <vt:lpstr>Telefon</vt:lpstr>
      <vt:lpstr>Bestilling!Utskriftsområde</vt:lpstr>
    </vt:vector>
  </TitlesOfParts>
  <Company>Interflora Norge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Sofie H. Nilsen</dc:creator>
  <cp:lastModifiedBy>Tina Akerholdt</cp:lastModifiedBy>
  <cp:lastPrinted>2015-11-05T15:22:37Z</cp:lastPrinted>
  <dcterms:created xsi:type="dcterms:W3CDTF">2008-11-25T20:27:55Z</dcterms:created>
  <dcterms:modified xsi:type="dcterms:W3CDTF">2025-12-09T22:39:14Z</dcterms:modified>
</cp:coreProperties>
</file>